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UPORABNIKI_2\ANEJ\Razpisna Jezerca Bovec\Excel\11826_DSO Bovec popis\Popisi\Popisi - Občina Bovec\"/>
    </mc:Choice>
  </mc:AlternateContent>
  <xr:revisionPtr revIDLastSave="0" documentId="13_ncr:1_{AA348C4A-36D1-4625-A79C-760C914CF9B8}" xr6:coauthVersionLast="47" xr6:coauthVersionMax="47" xr10:uidLastSave="{00000000-0000-0000-0000-000000000000}"/>
  <bookViews>
    <workbookView xWindow="-28920" yWindow="-30" windowWidth="29040" windowHeight="15720" tabRatio="906" activeTab="1" xr2:uid="{00000000-000D-0000-FFFF-FFFF00000000}"/>
  </bookViews>
  <sheets>
    <sheet name="OSNOVA" sheetId="1" r:id="rId1"/>
    <sheet name="REKAPITULACIJA VSEH DEL" sheetId="25" r:id="rId2"/>
    <sheet name="HPR_SD_stara verzija" sheetId="14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datum" localSheetId="1">OSNOVA!#REF!</definedName>
    <definedName name="datum">OSNOVA!#REF!</definedName>
    <definedName name="DDV">OSNOVA!$B$41</definedName>
    <definedName name="DEL">OSNOVA!$B$31</definedName>
    <definedName name="DF">OSNOVA!$B$39</definedName>
    <definedName name="DobMont">OSNOVA!$B$39</definedName>
    <definedName name="el">OSNOVA!#REF!</definedName>
    <definedName name="FakStro">OSNOVA!#REF!</definedName>
    <definedName name="FaktStro">[1]osnova!$B$14</definedName>
    <definedName name="FR">OSNOVA!#REF!</definedName>
    <definedName name="FRD">OSNOVA!$B$37</definedName>
    <definedName name="investicija" localSheetId="1">#REF!</definedName>
    <definedName name="investicija">#REF!</definedName>
    <definedName name="OBJEKT">OSNOVA!$B$35</definedName>
    <definedName name="OZN">OSNOVA!$B$33</definedName>
    <definedName name="_xlnm.Print_Area" localSheetId="0">OSNOVA!$A$1:$B$27</definedName>
    <definedName name="_xlnm.Print_Area" localSheetId="1">'REKAPITULACIJA VSEH DEL'!$A$1:$F$25</definedName>
    <definedName name="Reviz" localSheetId="1">OSNOVA!#REF!</definedName>
    <definedName name="Reviz">OSNOVA!#REF!</definedName>
    <definedName name="stmape" localSheetId="1">OSNOVA!#REF!</definedName>
    <definedName name="stmape">OSNOVA!#REF!</definedName>
    <definedName name="stnac" localSheetId="1">OSNOVA!#REF!</definedName>
    <definedName name="stnac">OSNOVA!#REF!</definedName>
    <definedName name="stpro" localSheetId="1">OSNOVA!#REF!</definedName>
    <definedName name="stpro">OSNOVA!#REF!</definedName>
    <definedName name="swd">[2]OSNOVA!$B$37</definedName>
    <definedName name="TecEURO">[1]osnova!$B$12</definedName>
    <definedName name="_xlnm.Print_Titles" localSheetId="2">'HPR_SD_stara verzija'!$5:$6</definedName>
    <definedName name="tocka" localSheetId="1">OSNOVA!#REF!</definedName>
    <definedName name="tocka">OSNOVA!#REF!</definedName>
    <definedName name="Vodovod">OSNOVA!#REF!</definedName>
    <definedName name="ž">OSNOVA!#REF!</definedName>
  </definedNames>
  <calcPr calcId="181029" fullPrecision="0"/>
</workbook>
</file>

<file path=xl/calcChain.xml><?xml version="1.0" encoding="utf-8"?>
<calcChain xmlns="http://schemas.openxmlformats.org/spreadsheetml/2006/main">
  <c r="F20" i="25" l="1"/>
  <c r="F11" i="25" l="1"/>
  <c r="F22" i="25" s="1"/>
  <c r="F15" i="25" l="1"/>
  <c r="F13" i="25" l="1"/>
  <c r="F9" i="25" l="1"/>
  <c r="F18" i="25"/>
  <c r="B18" i="1" l="1"/>
  <c r="A3" i="25" l="1"/>
  <c r="A7" i="14"/>
  <c r="A11" i="14" s="1"/>
  <c r="F8" i="14"/>
  <c r="G8" i="14" s="1"/>
  <c r="F9" i="14"/>
  <c r="G9" i="14" s="1"/>
  <c r="F12" i="14"/>
  <c r="G12" i="14" s="1"/>
  <c r="F13" i="14"/>
  <c r="G13" i="14" s="1"/>
  <c r="F18" i="14"/>
  <c r="G18" i="14" s="1"/>
  <c r="F19" i="14"/>
  <c r="G19" i="14"/>
  <c r="F20" i="14"/>
  <c r="G20" i="14" s="1"/>
  <c r="F21" i="14"/>
  <c r="G21" i="14" s="1"/>
  <c r="F25" i="14"/>
  <c r="G25" i="14" s="1"/>
  <c r="F28" i="14"/>
  <c r="G28" i="14" s="1"/>
  <c r="F29" i="14"/>
  <c r="G29" i="14" s="1"/>
  <c r="F32" i="14"/>
  <c r="G32" i="14" s="1"/>
  <c r="F33" i="14"/>
  <c r="G33" i="14" s="1"/>
  <c r="F36" i="14"/>
  <c r="G36" i="14" s="1"/>
  <c r="F37" i="14"/>
  <c r="G37" i="14" s="1"/>
  <c r="F40" i="14"/>
  <c r="G40" i="14" s="1"/>
  <c r="F41" i="14"/>
  <c r="G41" i="14" s="1"/>
  <c r="F44" i="14"/>
  <c r="G44" i="14" s="1"/>
  <c r="F47" i="14"/>
  <c r="G47" i="14" s="1"/>
  <c r="F48" i="14"/>
  <c r="G48" i="14"/>
  <c r="F51" i="14"/>
  <c r="G51" i="14" s="1"/>
  <c r="F54" i="14"/>
  <c r="G54" i="14" s="1"/>
  <c r="F55" i="14"/>
  <c r="G55" i="14" s="1"/>
  <c r="F58" i="14"/>
  <c r="G58" i="14" s="1"/>
  <c r="F59" i="14"/>
  <c r="G59" i="14" s="1"/>
  <c r="F60" i="14"/>
  <c r="G60" i="14" s="1"/>
  <c r="F63" i="14"/>
  <c r="G63" i="14" s="1"/>
  <c r="F64" i="14"/>
  <c r="G64" i="14" s="1"/>
  <c r="F65" i="14"/>
  <c r="G65" i="14" s="1"/>
  <c r="F66" i="14"/>
  <c r="G66" i="14" s="1"/>
  <c r="F67" i="14"/>
  <c r="G67" i="14" s="1"/>
  <c r="F68" i="14"/>
  <c r="G68" i="14" s="1"/>
  <c r="F69" i="14"/>
  <c r="G69" i="14" s="1"/>
  <c r="F72" i="14"/>
  <c r="G72" i="14" s="1"/>
  <c r="F73" i="14"/>
  <c r="G73" i="14" s="1"/>
  <c r="F74" i="14"/>
  <c r="G74" i="14" s="1"/>
  <c r="F77" i="14"/>
  <c r="G77" i="14" s="1"/>
  <c r="F78" i="14"/>
  <c r="G78" i="14"/>
  <c r="F79" i="14"/>
  <c r="G79" i="14" s="1"/>
  <c r="F82" i="14"/>
  <c r="G82" i="14" s="1"/>
  <c r="F85" i="14"/>
  <c r="G85" i="14" s="1"/>
  <c r="F86" i="14"/>
  <c r="G86" i="14" s="1"/>
  <c r="F89" i="14"/>
  <c r="G89" i="14" s="1"/>
  <c r="F90" i="14"/>
  <c r="G90" i="14" s="1"/>
  <c r="F93" i="14"/>
  <c r="G93" i="14" s="1"/>
  <c r="F94" i="14"/>
  <c r="G94" i="14" s="1"/>
  <c r="F98" i="14"/>
  <c r="G98" i="14" s="1"/>
  <c r="F101" i="14"/>
  <c r="G101" i="14" s="1"/>
  <c r="F104" i="14"/>
  <c r="G104" i="14" s="1"/>
  <c r="F105" i="14"/>
  <c r="G105" i="14" s="1"/>
  <c r="F106" i="14"/>
  <c r="G106" i="14" s="1"/>
  <c r="F109" i="14"/>
  <c r="G109" i="14" s="1"/>
  <c r="F110" i="14"/>
  <c r="G110" i="14" s="1"/>
  <c r="F111" i="14"/>
  <c r="G111" i="14" s="1"/>
  <c r="F114" i="14"/>
  <c r="G114" i="14" s="1"/>
  <c r="F117" i="14"/>
  <c r="G117" i="14" s="1"/>
  <c r="F118" i="14"/>
  <c r="G118" i="14" s="1"/>
  <c r="F121" i="14"/>
  <c r="G121" i="14" s="1"/>
  <c r="F122" i="14"/>
  <c r="G122" i="14" s="1"/>
  <c r="F125" i="14"/>
  <c r="G125" i="14" s="1"/>
  <c r="F128" i="14"/>
  <c r="G128" i="14" s="1"/>
  <c r="F131" i="14"/>
  <c r="G131" i="14" s="1"/>
  <c r="F134" i="14"/>
  <c r="G134" i="14" s="1"/>
  <c r="A2" i="1"/>
  <c r="A4" i="1"/>
  <c r="D31" i="1"/>
  <c r="E31" i="1"/>
  <c r="C20" i="25"/>
  <c r="F25" i="25" s="1"/>
  <c r="A1" i="25" l="1"/>
  <c r="A15" i="14"/>
  <c r="G142" i="14"/>
  <c r="G140" i="14"/>
  <c r="G137" i="14"/>
  <c r="A23" i="14" l="1"/>
  <c r="A27" i="14" s="1"/>
  <c r="A31" i="14" l="1"/>
  <c r="A35" i="14" l="1"/>
  <c r="A39" i="14" s="1"/>
  <c r="A43" i="14" l="1"/>
  <c r="A46" i="14"/>
  <c r="A50" i="14" s="1"/>
  <c r="A53" i="14" l="1"/>
  <c r="A57" i="14" s="1"/>
  <c r="A62" i="14" l="1"/>
  <c r="A71" i="14" s="1"/>
  <c r="A76" i="14" s="1"/>
  <c r="A81" i="14" s="1"/>
  <c r="A84" i="14" s="1"/>
  <c r="A88" i="14" s="1"/>
  <c r="A92" i="14" s="1"/>
  <c r="A96" i="14" s="1"/>
  <c r="A100" i="14" s="1"/>
  <c r="A103" i="14" s="1"/>
  <c r="A108" i="14" s="1"/>
  <c r="A113" i="14" s="1"/>
  <c r="A116" i="14" s="1"/>
  <c r="A120" i="14" s="1"/>
  <c r="A124" i="14" s="1"/>
  <c r="A127" i="14" s="1"/>
  <c r="A130" i="14" s="1"/>
  <c r="A133" i="14" s="1"/>
  <c r="A136" i="14" s="1"/>
  <c r="A139" i="14" s="1"/>
</calcChain>
</file>

<file path=xl/sharedStrings.xml><?xml version="1.0" encoding="utf-8"?>
<sst xmlns="http://schemas.openxmlformats.org/spreadsheetml/2006/main" count="223" uniqueCount="136">
  <si>
    <r>
      <t xml:space="preserve">Preboj:
</t>
    </r>
    <r>
      <rPr>
        <sz val="10"/>
        <rFont val="Times New Roman CE"/>
        <family val="1"/>
        <charset val="238"/>
      </rPr>
      <t>Zaščitna cev pri  preboju  skozi zid, zaščitena pred korozijo in zatesnjena s   trajno   elastičnim   materialom, izdelana po priloženi skici.</t>
    </r>
  </si>
  <si>
    <t>DN 40</t>
  </si>
  <si>
    <t>DN 65</t>
  </si>
  <si>
    <r>
      <t xml:space="preserve">Zaščitna cev:
</t>
    </r>
    <r>
      <rPr>
        <sz val="10"/>
        <rFont val="Times New Roman CE"/>
        <family val="1"/>
        <charset val="238"/>
      </rPr>
      <t>Zaščitna cev  pri  omarici  za glavno plinsko požarno  pipo, zaščitena pred korozijo  in   zatesnjena   s  trajno elastičnim  materialom,  izdelana  po priloženi skici.</t>
    </r>
  </si>
  <si>
    <r>
      <t xml:space="preserve">Zaščita vidnih cevi:
</t>
    </r>
    <r>
      <rPr>
        <sz val="10"/>
        <rFont val="Times New Roman CE"/>
        <family val="1"/>
        <charset val="238"/>
      </rPr>
      <t>Zaščita  vidnih cevi s  pleskanjem po predhodnem  čiščenju  in  pleskanju s temeljno barvo.</t>
    </r>
  </si>
  <si>
    <r>
      <t xml:space="preserve">Izolacija podometnih cevi:
</t>
    </r>
    <r>
      <rPr>
        <sz val="10"/>
        <rFont val="Times New Roman CE"/>
        <family val="1"/>
        <charset val="238"/>
      </rPr>
      <t>Izolacija     podometnih    cevi    z izolacijskim in  zaščitnim  trakom po predhodnem   čiščenju  do  kovinskega sijaja in premazu s prajmerjem.</t>
    </r>
  </si>
  <si>
    <t xml:space="preserve">DN 50          </t>
  </si>
  <si>
    <r>
      <t xml:space="preserve">Omarica - D:
</t>
    </r>
    <r>
      <rPr>
        <sz val="10"/>
        <rFont val="Times New Roman CE"/>
        <family val="1"/>
        <charset val="238"/>
      </rPr>
      <t>Omarica za požarno pipo,  izdelana iz nerjaveče pločevine po delavniški risbi proizvajalca, prirejena za pritrditev na zid s pocinkano zaščitno cevjo in z napisom: GLAVNA PLINSKA POŽARNA PIPA.</t>
    </r>
  </si>
  <si>
    <t xml:space="preserve">250x300x200 mm  </t>
  </si>
  <si>
    <t xml:space="preserve">350x400x250 mm  </t>
  </si>
  <si>
    <r>
      <t xml:space="preserve">Omarica - E:
</t>
    </r>
    <r>
      <rPr>
        <sz val="10"/>
        <rFont val="Times New Roman CE"/>
        <family val="1"/>
        <charset val="238"/>
      </rPr>
      <t>Omarica za požarno pipo,  izdelana iz nerjaveče pločevine po delavniški risbi proizvajalca, prirejena za pritrditev na zid  in z napisom: 
GLAVNA PLINSKA POŽARNA PIPA.</t>
    </r>
  </si>
  <si>
    <t xml:space="preserve">                       SIT</t>
  </si>
  <si>
    <t>Cene (DA=1 ali NE=0)</t>
  </si>
  <si>
    <t>OBVEZEN VPIS OSNOVNIH PODATKOV!!!</t>
  </si>
  <si>
    <t>Investitor:</t>
  </si>
  <si>
    <t>Vrsta projektne dokumentacije:</t>
  </si>
  <si>
    <r>
      <t xml:space="preserve">Obojka
</t>
    </r>
    <r>
      <rPr>
        <sz val="10"/>
        <rFont val="Times New Roman CE"/>
        <family val="1"/>
        <charset val="238"/>
      </rPr>
      <t>Elektrovarilna obojka  iz  trdega PE, skupaj z varjenjem.</t>
    </r>
  </si>
  <si>
    <r>
      <t xml:space="preserve">Sedlo
</t>
    </r>
    <r>
      <rPr>
        <sz val="10"/>
        <rFont val="Times New Roman CE"/>
        <family val="1"/>
        <charset val="238"/>
      </rPr>
      <t>Elektrovarilno  sedlo   z  obojko  iz trdega PE, skupaj z varjenjem.</t>
    </r>
  </si>
  <si>
    <t xml:space="preserve">PE 110/63    </t>
  </si>
  <si>
    <t xml:space="preserve">PE 160/63    </t>
  </si>
  <si>
    <t xml:space="preserve">PE 225/63    </t>
  </si>
  <si>
    <r>
      <t xml:space="preserve">Navrtalno   sedlo
</t>
    </r>
    <r>
      <rPr>
        <sz val="10"/>
        <rFont val="Times New Roman CE"/>
        <family val="1"/>
        <charset val="238"/>
      </rPr>
      <t>Elektrovarilno  navrtalno   sedlo  iz trdega PE, skupaj z varjenjem.</t>
    </r>
  </si>
  <si>
    <t xml:space="preserve">PE 110/32    </t>
  </si>
  <si>
    <t xml:space="preserve">PE 160/32    </t>
  </si>
  <si>
    <t>HIŠNI PRIKLJUČKI - STROJNA DELA  (N)</t>
  </si>
  <si>
    <t>Z. ŠT.</t>
  </si>
  <si>
    <t>VRSTA DELA</t>
  </si>
  <si>
    <t>KOS</t>
  </si>
  <si>
    <r>
      <t>CENA/ENOTO</t>
    </r>
    <r>
      <rPr>
        <b/>
        <sz val="12"/>
        <color indexed="8"/>
        <rFont val="Times New Roman CE"/>
        <family val="1"/>
        <charset val="238"/>
      </rPr>
      <t xml:space="preserve"> SIT/ENOTO</t>
    </r>
  </si>
  <si>
    <t>CENA SIT</t>
  </si>
  <si>
    <r>
      <t xml:space="preserve">Cev iz PE - SDR 11
</t>
    </r>
    <r>
      <rPr>
        <sz val="10"/>
        <rFont val="Times New Roman CE"/>
        <family val="1"/>
        <charset val="238"/>
      </rPr>
      <t xml:space="preserve">Cev iz PE, po DIN8074 in ISO/DIS 4437, SDR 11 (serija 5) skupaj z dodatkom  za razrez.
</t>
    </r>
  </si>
  <si>
    <t xml:space="preserve">PE 32x3,0    </t>
  </si>
  <si>
    <t xml:space="preserve">PE 63x5,8    </t>
  </si>
  <si>
    <t xml:space="preserve">PVC 50 / PE 32    </t>
  </si>
  <si>
    <t xml:space="preserve">PVC 100 / PE 32    </t>
  </si>
  <si>
    <t xml:space="preserve">PVC 100 / PE 63    </t>
  </si>
  <si>
    <r>
      <t xml:space="preserve">Ogrlica
</t>
    </r>
    <r>
      <rPr>
        <sz val="10"/>
        <rFont val="Times New Roman CE"/>
        <family val="1"/>
        <charset val="238"/>
      </rPr>
      <t>Cevna ogrlica iz trdega PE za izvedbo odcepa na  PVC plinovodu z vgradbilno garnituro.</t>
    </r>
  </si>
  <si>
    <r>
      <t xml:space="preserve">Krogelna pipa PE - vgradna
</t>
    </r>
    <r>
      <rPr>
        <sz val="10"/>
        <rFont val="Times New Roman CE"/>
        <family val="1"/>
        <charset val="238"/>
      </rPr>
      <t>Krogelna pipa iz trdega  PE tlačne stopnje NP 4, z vgradbilno   garnituro  in  prilagoditvijo dolžine   vgradbilne   garniture   na terenu, skupaj z varjenjem.</t>
    </r>
  </si>
  <si>
    <t xml:space="preserve">POPIS MATERIALA IN DEL S PREDRAČUNOM </t>
  </si>
  <si>
    <r>
      <t xml:space="preserve">Krogelna     pipa - jeklo:
</t>
    </r>
    <r>
      <rPr>
        <sz val="10"/>
        <rFont val="Times New Roman CE"/>
        <family val="1"/>
        <charset val="238"/>
      </rPr>
      <t>Krogelna     pipa     z     navojnima priključkoma,  tlačne  stopnje NP 4, standardne  dolžine,   atestirana  za zemeljski    plin,    z    ročko   za posluževanje,  skupaj z izolirnim kosom in tesnilnim materialom.</t>
    </r>
  </si>
  <si>
    <t xml:space="preserve">DN 25          </t>
  </si>
  <si>
    <r>
      <t xml:space="preserve">Izpihovalna  cev v omarici
</t>
    </r>
    <r>
      <rPr>
        <sz val="10"/>
        <rFont val="Times New Roman CE"/>
        <family val="1"/>
        <charset val="238"/>
      </rPr>
      <t>Izpihovalna  cev, izdelana iz jeklene cevi 21,3x2,65  zaprto z navojnim čepom DN 15, skupaj z varilnim, tesnilnim in vijačnim materialom.</t>
    </r>
  </si>
  <si>
    <t xml:space="preserve">(izdelano po priloženi skici).
</t>
  </si>
  <si>
    <r>
      <t xml:space="preserve">Cestna  kapa:
</t>
    </r>
    <r>
      <rPr>
        <sz val="10"/>
        <rFont val="Times New Roman CE"/>
        <family val="1"/>
        <charset val="238"/>
      </rPr>
      <t>Litoželezna   zaščitna  cestna  kapa, material  SL  18,  z  napisom plin na pokrovu, zaščitena z bitumnom.</t>
    </r>
  </si>
  <si>
    <t xml:space="preserve">DN 190        </t>
  </si>
  <si>
    <r>
      <t xml:space="preserve">Prirobnica:
</t>
    </r>
    <r>
      <rPr>
        <sz val="10"/>
        <rFont val="Times New Roman CE"/>
        <family val="1"/>
        <charset val="238"/>
      </rPr>
      <t>Jeklena prirobnica z  grlom, izdelana po  JUS  M.B6.163,  NP  16,  material Č.0361,  skupaj z varilnim, tesnilnim in vijačnim materialom.</t>
    </r>
  </si>
  <si>
    <t xml:space="preserve">50/60,3        </t>
  </si>
  <si>
    <t xml:space="preserve">80/88,9        </t>
  </si>
  <si>
    <t xml:space="preserve">100/114,3     </t>
  </si>
  <si>
    <t>PZI</t>
  </si>
  <si>
    <r>
      <t xml:space="preserve">Cevna kapa
</t>
    </r>
    <r>
      <rPr>
        <sz val="10"/>
        <rFont val="Times New Roman CE"/>
        <family val="1"/>
        <charset val="238"/>
      </rPr>
      <t>Cevna kapa iz trdega PE.</t>
    </r>
  </si>
  <si>
    <t xml:space="preserve">PE 32           </t>
  </si>
  <si>
    <t xml:space="preserve">PE 63           </t>
  </si>
  <si>
    <r>
      <t xml:space="preserve">Reducirni kos
</t>
    </r>
    <r>
      <rPr>
        <sz val="10"/>
        <rFont val="Times New Roman CE"/>
        <family val="1"/>
        <charset val="238"/>
      </rPr>
      <t>Reducirni kos iz trdega PE.</t>
    </r>
  </si>
  <si>
    <t xml:space="preserve">PE 63/32      </t>
  </si>
  <si>
    <r>
      <t xml:space="preserve">Prehodni kos
</t>
    </r>
    <r>
      <rPr>
        <sz val="10"/>
        <rFont val="Times New Roman CE"/>
        <family val="1"/>
        <charset val="238"/>
      </rPr>
      <t>Prehodni kos PE/jeklo.</t>
    </r>
  </si>
  <si>
    <t>PE 32/DN 25</t>
  </si>
  <si>
    <t>PE 63/DN 50</t>
  </si>
  <si>
    <r>
      <t xml:space="preserve">Jekleni  izolirni  kos
</t>
    </r>
    <r>
      <rPr>
        <sz val="10"/>
        <rFont val="Times New Roman CE"/>
        <family val="1"/>
        <charset val="238"/>
      </rPr>
      <t>Jekleni  izolirni  kos  po  DIN 3389, z navojnima priključkoma, material  Č.1212,  skupaj  s tesnilnim materialom.</t>
    </r>
  </si>
  <si>
    <t>DN 25</t>
  </si>
  <si>
    <r>
      <t xml:space="preserve">Uvodnica - D2:
</t>
    </r>
    <r>
      <rPr>
        <sz val="10"/>
        <rFont val="Times New Roman CE"/>
        <family val="1"/>
        <charset val="238"/>
      </rPr>
      <t>Sklop  sestavljen  iz prehodnega kosa PE/jeklo,      jeklene      brezšivne srednjetežke   črne   cevi   po   JUS C.B5.225,  material  Č.1212, zaščitne cevi, krogelne pipe s čepom in iz  omarice za požarno pipo,  izdelane iz</t>
    </r>
  </si>
  <si>
    <t>Številčna oznaka načrta in vrsta načrta:</t>
  </si>
  <si>
    <t>Številka načrta:</t>
  </si>
  <si>
    <r>
      <t xml:space="preserve">Cevi iz jekla:
</t>
    </r>
    <r>
      <rPr>
        <sz val="10"/>
        <rFont val="Times New Roman CE"/>
        <family val="1"/>
        <charset val="238"/>
      </rPr>
      <t>Jeklena  brezšivna  srednjetežka črna cev po JUS C.B5.225, material Č.1212, skupaj z loki, varilnim, tesnilnim in pritrdilnim materialom in dodatkom za razrez.</t>
    </r>
  </si>
  <si>
    <t>DN 25 (33,7x3,25)</t>
  </si>
  <si>
    <t>DN 50 (60,3x3,65)</t>
  </si>
  <si>
    <r>
      <t xml:space="preserve">Uvodnice:
</t>
    </r>
    <r>
      <rPr>
        <sz val="10"/>
        <rFont val="Times New Roman CE"/>
        <family val="1"/>
        <charset val="238"/>
      </rPr>
      <t>Sklop  sestavljen  iz prehodnega kosa PE/jeklo,      jeklene      brezšivne srednjetežke   črne   cevi   po   JUS C.B5.225,  material  Č.1212,  zaščitne</t>
    </r>
  </si>
  <si>
    <t>nerjaveče pločevine po delavniški risbi proizvajalca, prirejene za pritrditev na zid dimenzije 250x300x200 mm  z napisom: GLAVNA PLINSKA POŽARNA PIPA. V ceni  sklopa  je zajeta vgradnja.</t>
  </si>
  <si>
    <t>DN 25    (izvedba D)</t>
  </si>
  <si>
    <r>
      <t>Lok 45</t>
    </r>
    <r>
      <rPr>
        <b/>
        <vertAlign val="superscript"/>
        <sz val="10"/>
        <rFont val="Times New Roman CE"/>
        <family val="1"/>
        <charset val="238"/>
      </rPr>
      <t xml:space="preserve">0
</t>
    </r>
    <r>
      <rPr>
        <sz val="10"/>
        <rFont val="Times New Roman CE"/>
        <family val="1"/>
        <charset val="238"/>
      </rPr>
      <t>Lok iz trdega PE, 45</t>
    </r>
    <r>
      <rPr>
        <vertAlign val="superscript"/>
        <sz val="10"/>
        <rFont val="Times New Roman CE"/>
        <family val="1"/>
        <charset val="238"/>
      </rPr>
      <t>0</t>
    </r>
    <r>
      <rPr>
        <sz val="10"/>
        <rFont val="Times New Roman CE"/>
        <family val="1"/>
        <charset val="238"/>
      </rPr>
      <t>.</t>
    </r>
  </si>
  <si>
    <t>PE 32</t>
  </si>
  <si>
    <t>PE 63</t>
  </si>
  <si>
    <r>
      <t>Lok  90</t>
    </r>
    <r>
      <rPr>
        <b/>
        <vertAlign val="superscript"/>
        <sz val="10"/>
        <rFont val="Times New Roman CE"/>
        <family val="1"/>
        <charset val="238"/>
      </rPr>
      <t xml:space="preserve">0
</t>
    </r>
    <r>
      <rPr>
        <sz val="10"/>
        <rFont val="Times New Roman CE"/>
        <family val="1"/>
        <charset val="238"/>
      </rPr>
      <t>Lok iz trdega PE, 90</t>
    </r>
    <r>
      <rPr>
        <vertAlign val="superscript"/>
        <sz val="10"/>
        <rFont val="Times New Roman CE"/>
        <family val="1"/>
        <charset val="238"/>
      </rPr>
      <t>0</t>
    </r>
    <r>
      <rPr>
        <sz val="10"/>
        <rFont val="Times New Roman CE"/>
        <family val="1"/>
        <charset val="238"/>
      </rPr>
      <t>.</t>
    </r>
  </si>
  <si>
    <t xml:space="preserve"> </t>
  </si>
  <si>
    <r>
      <t xml:space="preserve">T-kos
</t>
    </r>
    <r>
      <rPr>
        <sz val="10"/>
        <rFont val="Times New Roman CE"/>
        <family val="1"/>
        <charset val="238"/>
      </rPr>
      <t>Odcepni T-kos iz trdega PE.</t>
    </r>
  </si>
  <si>
    <t xml:space="preserve">PE 32/32      </t>
  </si>
  <si>
    <t xml:space="preserve">PE 63/63      </t>
  </si>
  <si>
    <r>
      <t xml:space="preserve">Pozicijska tablica:
</t>
    </r>
    <r>
      <rPr>
        <sz val="10"/>
        <rFont val="Times New Roman CE"/>
        <family val="1"/>
        <charset val="238"/>
      </rPr>
      <t>Pozicijska tablica za  oznako armatur hišnega  priključka,  skupaj  s  pritrdilnim materialom in izmero.</t>
    </r>
  </si>
  <si>
    <r>
      <t xml:space="preserve">Tlačni  preizkus
</t>
    </r>
    <r>
      <rPr>
        <sz val="10"/>
        <rFont val="Times New Roman CE"/>
        <family val="1"/>
        <charset val="238"/>
      </rPr>
      <t>Tlačni  preizkus  hišnih  priključkov izvedenih  po  navodilih iz projekta, izdaja atesta.</t>
    </r>
  </si>
  <si>
    <r>
      <t xml:space="preserve">Pomožna  gradbena  dela:
</t>
    </r>
    <r>
      <rPr>
        <sz val="10"/>
        <rFont val="Times New Roman CE"/>
        <family val="1"/>
        <charset val="238"/>
      </rPr>
      <t>Pomožna  gradbena  dela, zarisovanje, vrtanje zidov,  beljenje zidov, vzpostavitev v prvotno stanje.</t>
    </r>
  </si>
  <si>
    <t>ocena</t>
  </si>
  <si>
    <r>
      <t xml:space="preserve">Nepredvidena  dela:
</t>
    </r>
    <r>
      <rPr>
        <sz val="10"/>
        <rFont val="Times New Roman CE"/>
        <family val="1"/>
        <charset val="238"/>
      </rPr>
      <t>Nepredvidena dela, stroški nadzora, splošni, manipulativni, transportni in zavarovalni stroški.</t>
    </r>
  </si>
  <si>
    <t>SKUPAJ</t>
  </si>
  <si>
    <t>Osnovni podatki o projektni dokumentaciji:</t>
  </si>
  <si>
    <t>DDV:</t>
  </si>
  <si>
    <t>DDV</t>
  </si>
  <si>
    <t>I.</t>
  </si>
  <si>
    <t>II.</t>
  </si>
  <si>
    <t>Objekt:</t>
  </si>
  <si>
    <t>Vrsta del</t>
  </si>
  <si>
    <t>Oznaka vrste načrta</t>
  </si>
  <si>
    <t>REKAPITULACIJA</t>
  </si>
  <si>
    <t>3.</t>
  </si>
  <si>
    <t>Številka projekta:</t>
  </si>
  <si>
    <t>Faktor Rasti Del</t>
  </si>
  <si>
    <t>Dodatni Faktor (dobava in montaža)</t>
  </si>
  <si>
    <t>PODATKI O VSEBINI POPISA DEL</t>
  </si>
  <si>
    <t>Objekt</t>
  </si>
  <si>
    <t>GRADBENA DELA</t>
  </si>
  <si>
    <r>
      <t xml:space="preserve">Podpore:
</t>
    </r>
    <r>
      <rPr>
        <sz val="10"/>
        <rFont val="Times New Roman CE"/>
        <family val="1"/>
        <charset val="238"/>
      </rPr>
      <t>Cevne podpore,  izdelane iz jeklenih profilov in  cevnih  objemk, skupaj z montažo   v  zid   ali  varjenjem  na nosilno konstrukcijo in  opleskane po predhodnem  čiščenju  in  pleskanju s temeljno barvo.</t>
    </r>
  </si>
  <si>
    <t>Kraj in datum izdelave načrta:</t>
  </si>
  <si>
    <t>GRADBENOOBRTNIŠKA DELA</t>
  </si>
  <si>
    <t>OBRTNIŠKA DELA</t>
  </si>
  <si>
    <t>A.</t>
  </si>
  <si>
    <t>B.</t>
  </si>
  <si>
    <t>1 Arhitektura</t>
  </si>
  <si>
    <t>cevi in krogelne pipe s termičnim varovalom (ali posebej prigrajenim zapornim elementom s termičnim varovalom) in s čepom. Pipa oziroma zaporni element morata biti skladna z VP 301.</t>
  </si>
  <si>
    <t>V ceni  sklopa  je zajeta vgradnja skupaj z  vrtanjem  zidu in vzpostavitvijo  v prvotno stanje.</t>
  </si>
  <si>
    <t>DN 25    (izvedba A)</t>
  </si>
  <si>
    <t>DN 25    (izvedba C)</t>
  </si>
  <si>
    <t>DN 50    (izvedba A)</t>
  </si>
  <si>
    <t>DN 50    (izvedba C)</t>
  </si>
  <si>
    <t xml:space="preserve">PE 225/32    </t>
  </si>
  <si>
    <r>
      <t xml:space="preserve">Navrtalna ogrlica
</t>
    </r>
    <r>
      <rPr>
        <sz val="10"/>
        <rFont val="Times New Roman CE"/>
        <family val="1"/>
        <charset val="238"/>
      </rPr>
      <t>Cevna navrtalna ogrlica iz trdega PE za izvedbo odcepa na  PVC plinovodu z vgradbilno garnituro.</t>
    </r>
  </si>
  <si>
    <r>
      <t>m</t>
    </r>
    <r>
      <rPr>
        <vertAlign val="superscript"/>
        <sz val="10"/>
        <color indexed="8"/>
        <rFont val="Times New Roman CE"/>
        <family val="1"/>
        <charset val="238"/>
      </rPr>
      <t>2</t>
    </r>
  </si>
  <si>
    <t>m</t>
  </si>
  <si>
    <t>kg</t>
  </si>
  <si>
    <t>kos</t>
  </si>
  <si>
    <r>
      <t xml:space="preserve">Slepa prirobnica:
</t>
    </r>
    <r>
      <rPr>
        <sz val="10"/>
        <rFont val="Times New Roman CE"/>
        <family val="1"/>
        <charset val="238"/>
      </rPr>
      <t>Jeklena slepa prirobnica, izdelana po JUS M.B6.191, NP 16, material Č.0361, oblika  B,   skupaj  s  tesnilnim  in vijačnim materialom.</t>
    </r>
  </si>
  <si>
    <t xml:space="preserve">B 50             </t>
  </si>
  <si>
    <t xml:space="preserve">B 80             </t>
  </si>
  <si>
    <t xml:space="preserve">B 100           </t>
  </si>
  <si>
    <t>SKUPNA REKAPITULACIJA</t>
  </si>
  <si>
    <t>ZUNANJA UREDITEV</t>
  </si>
  <si>
    <t>11862_1</t>
  </si>
  <si>
    <t>Nova Gorica, december 2021</t>
  </si>
  <si>
    <t xml:space="preserve">OBČINA BOVEC </t>
  </si>
  <si>
    <t>Trg golobarskih žrtev 8</t>
  </si>
  <si>
    <t xml:space="preserve">5230 Bovec </t>
  </si>
  <si>
    <t>DSO BOVEC</t>
  </si>
  <si>
    <t>Investitor občina:</t>
  </si>
  <si>
    <t>INVESTITOR OBČINA SKUPAJ BREZ DDV:</t>
  </si>
  <si>
    <t>INVESTITOR OBČINA SKUPAJ Z DDV:</t>
  </si>
  <si>
    <t>KRAJINSKA ARHITEKTURA</t>
  </si>
  <si>
    <t>NOTRANJA OPREMA</t>
  </si>
  <si>
    <t>TEHNOLOGIJA - KUHINJE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</si>
</sst>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;;;"/>
    <numFmt numFmtId="166" formatCode="_-* #,##0.00&quot; SIT&quot;_-;\-* #,##0.00&quot; SIT&quot;_-;_-* \-??&quot; SIT&quot;_-;_-@_-"/>
    <numFmt numFmtId="167" formatCode="_-* #,##0.00\ &quot;SIT&quot;_-;\-* #,##0.00\ &quot;SIT&quot;_-;_-* &quot;-&quot;??\ &quot;SIT&quot;_-;_-@_-"/>
    <numFmt numFmtId="168" formatCode="_-* #,##0.00\ _S_I_T_-;\-* #,##0.00\ _S_I_T_-;_-* &quot;-&quot;??\ _S_I_T_-;_-@_-"/>
    <numFmt numFmtId="169" formatCode="0.0%"/>
  </numFmts>
  <fonts count="73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i/>
      <sz val="10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vertAlign val="superscript"/>
      <sz val="10"/>
      <color indexed="8"/>
      <name val="Times New Roman CE"/>
      <family val="1"/>
      <charset val="238"/>
    </font>
    <font>
      <sz val="14"/>
      <color indexed="8"/>
      <name val="Times New Roman CE"/>
      <family val="1"/>
      <charset val="238"/>
    </font>
    <font>
      <b/>
      <sz val="12"/>
      <color indexed="16"/>
      <name val="Times New Roman CE"/>
      <family val="1"/>
      <charset val="238"/>
    </font>
    <font>
      <b/>
      <sz val="14"/>
      <color indexed="8"/>
      <name val="Times New Roman CE"/>
      <family val="1"/>
      <charset val="238"/>
    </font>
    <font>
      <b/>
      <sz val="10"/>
      <color indexed="16"/>
      <name val="Times New Roman CE"/>
      <family val="1"/>
      <charset val="238"/>
    </font>
    <font>
      <b/>
      <sz val="14"/>
      <color indexed="16"/>
      <name val="Times New Roman CE"/>
      <family val="1"/>
      <charset val="238"/>
    </font>
    <font>
      <b/>
      <sz val="11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u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vertAlign val="superscript"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name val="Arial CE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4"/>
      <name val="Arial"/>
      <family val="2"/>
      <charset val="238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10"/>
      <name val="Arial"/>
      <family val="2"/>
      <charset val="238"/>
    </font>
    <font>
      <b/>
      <sz val="10"/>
      <color indexed="48"/>
      <name val="Arial"/>
      <family val="2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14"/>
      <color indexed="10"/>
      <name val="Arial"/>
      <family val="2"/>
    </font>
    <font>
      <b/>
      <sz val="14"/>
      <color indexed="10"/>
      <name val="Arial"/>
      <family val="2"/>
    </font>
    <font>
      <b/>
      <sz val="14"/>
      <color indexed="10"/>
      <name val="Arial"/>
      <family val="2"/>
      <charset val="238"/>
    </font>
    <font>
      <sz val="14"/>
      <color indexed="10"/>
      <name val="Arial"/>
      <family val="2"/>
    </font>
    <font>
      <b/>
      <sz val="14"/>
      <color indexed="48"/>
      <name val="Arial"/>
      <family val="2"/>
      <charset val="238"/>
    </font>
    <font>
      <sz val="10"/>
      <color indexed="48"/>
      <name val="Arial"/>
      <family val="2"/>
      <charset val="238"/>
    </font>
    <font>
      <sz val="10"/>
      <color indexed="48"/>
      <name val="Arial CE"/>
      <family val="2"/>
      <charset val="238"/>
    </font>
    <font>
      <b/>
      <sz val="14"/>
      <name val="Arial CE"/>
      <family val="2"/>
      <charset val="238"/>
    </font>
    <font>
      <i/>
      <sz val="10"/>
      <name val="SL Dutch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i/>
      <sz val="10"/>
      <color indexed="9"/>
      <name val="Arial"/>
      <family val="2"/>
    </font>
    <font>
      <sz val="10"/>
      <name val="EECharter BT"/>
      <charset val="238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sz val="10"/>
      <name val="Helv"/>
      <family val="2"/>
      <charset val="204"/>
    </font>
    <font>
      <sz val="10"/>
      <name val="Arial CE"/>
    </font>
    <font>
      <sz val="12"/>
      <name val="SLO Times New Roman"/>
    </font>
    <font>
      <sz val="10"/>
      <name val="Times New Roman CE"/>
      <charset val="238"/>
    </font>
    <font>
      <i/>
      <sz val="12"/>
      <name val="Arial"/>
      <family val="2"/>
    </font>
    <font>
      <sz val="12"/>
      <name val="Arial CE"/>
      <family val="2"/>
      <charset val="238"/>
    </font>
    <font>
      <i/>
      <sz val="12"/>
      <color indexed="48"/>
      <name val="Arial"/>
      <family val="2"/>
    </font>
    <font>
      <i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2"/>
      <name val="Arial CE"/>
      <charset val="238"/>
    </font>
    <font>
      <sz val="12"/>
      <name val="Arial"/>
      <family val="2"/>
    </font>
    <font>
      <sz val="10"/>
      <color indexed="8"/>
      <name val="Arial"/>
      <family val="2"/>
    </font>
    <font>
      <b/>
      <i/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27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55" fillId="0" borderId="0"/>
    <xf numFmtId="0" fontId="54" fillId="0" borderId="0" applyNumberFormat="0" applyFont="0" applyFill="0" applyBorder="0" applyAlignment="0" applyProtection="0">
      <alignment vertical="top"/>
    </xf>
    <xf numFmtId="0" fontId="33" fillId="0" borderId="0"/>
    <xf numFmtId="0" fontId="53" fillId="0" borderId="0"/>
    <xf numFmtId="0" fontId="33" fillId="0" borderId="0"/>
    <xf numFmtId="1" fontId="52" fillId="0" borderId="0"/>
    <xf numFmtId="0" fontId="4" fillId="0" borderId="0"/>
    <xf numFmtId="0" fontId="4" fillId="0" borderId="0"/>
    <xf numFmtId="9" fontId="31" fillId="0" borderId="0" applyFill="0" applyBorder="0" applyAlignment="0" applyProtection="0"/>
    <xf numFmtId="166" fontId="31" fillId="0" borderId="0" applyFill="0" applyBorder="0" applyAlignment="0" applyProtection="0"/>
    <xf numFmtId="0" fontId="33" fillId="0" borderId="0"/>
    <xf numFmtId="0" fontId="57" fillId="0" borderId="0"/>
    <xf numFmtId="167" fontId="57" fillId="0" borderId="0" applyFont="0" applyFill="0" applyBorder="0" applyAlignment="0" applyProtection="0"/>
    <xf numFmtId="0" fontId="33" fillId="0" borderId="0"/>
    <xf numFmtId="0" fontId="53" fillId="0" borderId="0"/>
    <xf numFmtId="0" fontId="3" fillId="0" borderId="0"/>
    <xf numFmtId="0" fontId="2" fillId="0" borderId="0"/>
    <xf numFmtId="0" fontId="58" fillId="0" borderId="0"/>
    <xf numFmtId="16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3" fillId="0" borderId="0"/>
    <xf numFmtId="0" fontId="54" fillId="0" borderId="0" applyNumberFormat="0" applyFont="0" applyFill="0" applyBorder="0" applyAlignment="0" applyProtection="0">
      <alignment vertical="top"/>
    </xf>
    <xf numFmtId="0" fontId="31" fillId="0" borderId="0"/>
    <xf numFmtId="16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3" fontId="4" fillId="0" borderId="0"/>
    <xf numFmtId="0" fontId="53" fillId="0" borderId="0"/>
    <xf numFmtId="0" fontId="33" fillId="0" borderId="0"/>
    <xf numFmtId="0" fontId="63" fillId="0" borderId="0"/>
    <xf numFmtId="0" fontId="59" fillId="0" borderId="0"/>
    <xf numFmtId="0" fontId="53" fillId="0" borderId="0"/>
    <xf numFmtId="0" fontId="61" fillId="0" borderId="0"/>
    <xf numFmtId="0" fontId="33" fillId="0" borderId="0"/>
    <xf numFmtId="0" fontId="54" fillId="0" borderId="0"/>
    <xf numFmtId="0" fontId="62" fillId="0" borderId="0"/>
    <xf numFmtId="0" fontId="60" fillId="0" borderId="0"/>
    <xf numFmtId="166" fontId="31" fillId="0" borderId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ill="0" applyBorder="0" applyAlignment="0" applyProtection="0"/>
    <xf numFmtId="168" fontId="61" fillId="0" borderId="0" applyFont="0" applyFill="0" applyBorder="0" applyAlignment="0" applyProtection="0"/>
    <xf numFmtId="0" fontId="58" fillId="0" borderId="0"/>
    <xf numFmtId="0" fontId="33" fillId="0" borderId="0">
      <alignment wrapText="1"/>
    </xf>
    <xf numFmtId="0" fontId="33" fillId="0" borderId="0">
      <alignment wrapText="1"/>
    </xf>
    <xf numFmtId="0" fontId="71" fillId="0" borderId="0"/>
  </cellStyleXfs>
  <cellXfs count="195">
    <xf numFmtId="0" fontId="0" fillId="0" borderId="0" xfId="0"/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5" fillId="0" borderId="0" xfId="0" applyFont="1"/>
    <xf numFmtId="4" fontId="5" fillId="0" borderId="0" xfId="0" applyNumberFormat="1" applyFont="1" applyProtection="1">
      <protection locked="0"/>
    </xf>
    <xf numFmtId="4" fontId="5" fillId="0" borderId="0" xfId="0" applyNumberFormat="1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center"/>
    </xf>
    <xf numFmtId="4" fontId="12" fillId="0" borderId="0" xfId="0" applyNumberFormat="1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4" fontId="6" fillId="0" borderId="0" xfId="0" applyNumberFormat="1" applyFont="1"/>
    <xf numFmtId="0" fontId="1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wrapText="1"/>
    </xf>
    <xf numFmtId="4" fontId="15" fillId="0" borderId="1" xfId="0" applyNumberFormat="1" applyFont="1" applyBorder="1" applyAlignment="1">
      <alignment horizontal="center" wrapText="1"/>
    </xf>
    <xf numFmtId="4" fontId="16" fillId="0" borderId="1" xfId="0" applyNumberFormat="1" applyFont="1" applyBorder="1" applyAlignment="1">
      <alignment horizontal="center" wrapText="1"/>
    </xf>
    <xf numFmtId="165" fontId="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Protection="1">
      <protection locked="0"/>
    </xf>
    <xf numFmtId="0" fontId="16" fillId="0" borderId="0" xfId="0" applyFont="1"/>
    <xf numFmtId="165" fontId="6" fillId="0" borderId="0" xfId="0" applyNumberFormat="1" applyFont="1"/>
    <xf numFmtId="4" fontId="16" fillId="0" borderId="0" xfId="0" applyNumberFormat="1" applyFont="1" applyAlignment="1" applyProtection="1">
      <alignment horizontal="center"/>
      <protection locked="0"/>
    </xf>
    <xf numFmtId="4" fontId="1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/>
    </xf>
    <xf numFmtId="0" fontId="18" fillId="0" borderId="0" xfId="8" applyFont="1" applyAlignment="1">
      <alignment horizontal="left" vertical="top" wrapText="1"/>
    </xf>
    <xf numFmtId="0" fontId="6" fillId="0" borderId="0" xfId="0" applyFont="1" applyProtection="1">
      <protection locked="0"/>
    </xf>
    <xf numFmtId="4" fontId="6" fillId="0" borderId="0" xfId="0" applyNumberFormat="1" applyFont="1" applyProtection="1">
      <protection locked="0"/>
    </xf>
    <xf numFmtId="0" fontId="7" fillId="0" borderId="0" xfId="0" applyFont="1" applyAlignment="1">
      <alignment horizontal="left"/>
    </xf>
    <xf numFmtId="0" fontId="6" fillId="0" borderId="0" xfId="0" applyFont="1" applyAlignment="1" applyProtection="1">
      <alignment horizontal="right"/>
      <protection locked="0"/>
    </xf>
    <xf numFmtId="165" fontId="5" fillId="0" borderId="0" xfId="0" applyNumberFormat="1" applyFont="1"/>
    <xf numFmtId="4" fontId="6" fillId="0" borderId="0" xfId="10" applyNumberFormat="1" applyFont="1" applyFill="1" applyBorder="1" applyAlignment="1" applyProtection="1">
      <alignment horizontal="right"/>
      <protection locked="0"/>
    </xf>
    <xf numFmtId="4" fontId="6" fillId="0" borderId="0" xfId="0" applyNumberFormat="1" applyFont="1" applyAlignment="1">
      <alignment horizontal="right"/>
    </xf>
    <xf numFmtId="0" fontId="5" fillId="0" borderId="0" xfId="8" applyFont="1" applyAlignment="1">
      <alignment horizontal="left" vertical="top" wrapText="1"/>
    </xf>
    <xf numFmtId="0" fontId="19" fillId="0" borderId="0" xfId="0" applyFont="1" applyAlignment="1">
      <alignment horizontal="left"/>
    </xf>
    <xf numFmtId="4" fontId="5" fillId="0" borderId="0" xfId="0" applyNumberFormat="1" applyFont="1" applyAlignment="1">
      <alignment horizontal="right"/>
    </xf>
    <xf numFmtId="165" fontId="8" fillId="0" borderId="0" xfId="0" applyNumberFormat="1" applyFont="1"/>
    <xf numFmtId="0" fontId="18" fillId="0" borderId="0" xfId="0" applyFont="1" applyAlignment="1">
      <alignment horizontal="left" vertical="top" wrapText="1"/>
    </xf>
    <xf numFmtId="165" fontId="6" fillId="0" borderId="0" xfId="0" applyNumberFormat="1" applyFont="1" applyAlignment="1">
      <alignment horizontal="right"/>
    </xf>
    <xf numFmtId="4" fontId="6" fillId="0" borderId="0" xfId="0" applyNumberFormat="1" applyFont="1" applyAlignment="1" applyProtection="1">
      <alignment horizontal="right"/>
      <protection locked="0"/>
    </xf>
    <xf numFmtId="0" fontId="5" fillId="0" borderId="0" xfId="7" applyFont="1" applyAlignment="1" applyProtection="1">
      <alignment horizontal="right"/>
      <protection locked="0"/>
    </xf>
    <xf numFmtId="0" fontId="5" fillId="0" borderId="0" xfId="7" applyFont="1"/>
    <xf numFmtId="4" fontId="5" fillId="0" borderId="0" xfId="7" applyNumberFormat="1" applyFont="1"/>
    <xf numFmtId="0" fontId="22" fillId="0" borderId="0" xfId="0" applyFont="1" applyAlignment="1" applyProtection="1">
      <alignment horizontal="right"/>
      <protection locked="0"/>
    </xf>
    <xf numFmtId="0" fontId="22" fillId="0" borderId="0" xfId="0" applyFont="1"/>
    <xf numFmtId="4" fontId="22" fillId="0" borderId="0" xfId="0" applyNumberFormat="1" applyFont="1"/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 applyProtection="1">
      <alignment horizontal="right"/>
      <protection locked="0"/>
    </xf>
    <xf numFmtId="0" fontId="18" fillId="0" borderId="0" xfId="8" applyFont="1" applyAlignment="1">
      <alignment horizontal="justify" vertical="top" wrapText="1"/>
    </xf>
    <xf numFmtId="9" fontId="5" fillId="0" borderId="0" xfId="0" applyNumberFormat="1" applyFont="1"/>
    <xf numFmtId="0" fontId="5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23" fillId="0" borderId="2" xfId="0" applyFont="1" applyBorder="1" applyAlignment="1">
      <alignment horizontal="left"/>
    </xf>
    <xf numFmtId="0" fontId="6" fillId="0" borderId="2" xfId="0" applyFont="1" applyBorder="1" applyProtection="1">
      <protection locked="0"/>
    </xf>
    <xf numFmtId="0" fontId="6" fillId="0" borderId="2" xfId="0" applyFont="1" applyBorder="1"/>
    <xf numFmtId="4" fontId="23" fillId="0" borderId="2" xfId="0" applyNumberFormat="1" applyFont="1" applyBorder="1" applyAlignment="1" applyProtection="1">
      <alignment horizontal="right"/>
      <protection locked="0"/>
    </xf>
    <xf numFmtId="4" fontId="23" fillId="0" borderId="2" xfId="0" applyNumberFormat="1" applyFont="1" applyBorder="1"/>
    <xf numFmtId="0" fontId="27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28" fillId="0" borderId="0" xfId="0" applyFont="1" applyAlignment="1">
      <alignment horizontal="left" vertical="top"/>
    </xf>
    <xf numFmtId="49" fontId="28" fillId="0" borderId="0" xfId="0" applyNumberFormat="1" applyFont="1" applyAlignment="1">
      <alignment horizontal="left" vertical="top"/>
    </xf>
    <xf numFmtId="0" fontId="28" fillId="0" borderId="0" xfId="0" applyFont="1" applyAlignment="1">
      <alignment horizontal="center" vertical="top"/>
    </xf>
    <xf numFmtId="0" fontId="29" fillId="0" borderId="0" xfId="0" applyFont="1" applyAlignment="1">
      <alignment vertical="top"/>
    </xf>
    <xf numFmtId="0" fontId="26" fillId="2" borderId="0" xfId="0" applyFont="1" applyFill="1" applyAlignment="1">
      <alignment vertical="top"/>
    </xf>
    <xf numFmtId="0" fontId="27" fillId="2" borderId="0" xfId="0" applyFont="1" applyFill="1" applyAlignment="1">
      <alignment vertical="top"/>
    </xf>
    <xf numFmtId="0" fontId="28" fillId="2" borderId="0" xfId="0" applyFont="1" applyFill="1" applyAlignment="1">
      <alignment vertical="top"/>
    </xf>
    <xf numFmtId="0" fontId="25" fillId="3" borderId="0" xfId="0" applyFont="1" applyFill="1" applyAlignment="1">
      <alignment vertical="top"/>
    </xf>
    <xf numFmtId="0" fontId="25" fillId="3" borderId="0" xfId="0" applyFont="1" applyFill="1" applyAlignment="1">
      <alignment horizontal="center" vertical="top"/>
    </xf>
    <xf numFmtId="0" fontId="25" fillId="4" borderId="0" xfId="0" applyFont="1" applyFill="1" applyAlignment="1">
      <alignment vertical="top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vertical="top"/>
    </xf>
    <xf numFmtId="4" fontId="32" fillId="0" borderId="0" xfId="0" applyNumberFormat="1" applyFont="1" applyAlignment="1">
      <alignment vertical="top"/>
    </xf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vertical="top"/>
    </xf>
    <xf numFmtId="49" fontId="27" fillId="0" borderId="0" xfId="0" applyNumberFormat="1" applyFont="1" applyAlignment="1">
      <alignment horizontal="left" vertical="top"/>
    </xf>
    <xf numFmtId="0" fontId="27" fillId="0" borderId="0" xfId="0" applyFont="1" applyAlignment="1">
      <alignment horizontal="center" vertical="top"/>
    </xf>
    <xf numFmtId="0" fontId="32" fillId="0" borderId="0" xfId="0" applyFont="1" applyAlignment="1">
      <alignment horizontal="right"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4" fontId="32" fillId="0" borderId="0" xfId="0" applyNumberFormat="1" applyFont="1" applyAlignment="1">
      <alignment horizontal="center" vertical="top"/>
    </xf>
    <xf numFmtId="49" fontId="32" fillId="0" borderId="0" xfId="0" applyNumberFormat="1" applyFont="1" applyAlignment="1">
      <alignment vertical="top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left"/>
    </xf>
    <xf numFmtId="0" fontId="34" fillId="0" borderId="0" xfId="0" applyFont="1"/>
    <xf numFmtId="0" fontId="33" fillId="0" borderId="3" xfId="0" applyFont="1" applyBorder="1" applyAlignment="1">
      <alignment horizontal="center"/>
    </xf>
    <xf numFmtId="49" fontId="34" fillId="0" borderId="0" xfId="0" applyNumberFormat="1" applyFont="1" applyAlignment="1">
      <alignment horizontal="left" vertical="top" wrapText="1"/>
    </xf>
    <xf numFmtId="0" fontId="36" fillId="0" borderId="0" xfId="0" applyFont="1" applyAlignment="1">
      <alignment vertical="top"/>
    </xf>
    <xf numFmtId="49" fontId="25" fillId="3" borderId="0" xfId="0" applyNumberFormat="1" applyFont="1" applyFill="1" applyAlignment="1">
      <alignment horizontal="left" vertical="top"/>
    </xf>
    <xf numFmtId="49" fontId="34" fillId="3" borderId="0" xfId="0" applyNumberFormat="1" applyFont="1" applyFill="1" applyAlignment="1">
      <alignment horizontal="left" vertical="top" wrapText="1"/>
    </xf>
    <xf numFmtId="0" fontId="30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vertical="top"/>
    </xf>
    <xf numFmtId="0" fontId="39" fillId="0" borderId="4" xfId="0" applyFont="1" applyBorder="1" applyAlignment="1">
      <alignment horizontal="left" vertical="top"/>
    </xf>
    <xf numFmtId="0" fontId="39" fillId="0" borderId="4" xfId="0" applyFont="1" applyBorder="1" applyAlignment="1">
      <alignment vertical="top" wrapText="1"/>
    </xf>
    <xf numFmtId="0" fontId="39" fillId="0" borderId="4" xfId="0" applyFont="1" applyBorder="1" applyAlignment="1">
      <alignment vertical="top"/>
    </xf>
    <xf numFmtId="0" fontId="39" fillId="0" borderId="4" xfId="0" applyFont="1" applyBorder="1" applyAlignment="1">
      <alignment horizontal="center" vertical="top"/>
    </xf>
    <xf numFmtId="0" fontId="39" fillId="2" borderId="0" xfId="0" applyFont="1" applyFill="1" applyAlignment="1">
      <alignment vertical="top"/>
    </xf>
    <xf numFmtId="0" fontId="39" fillId="0" borderId="0" xfId="0" applyFont="1" applyAlignment="1">
      <alignment vertical="top"/>
    </xf>
    <xf numFmtId="0" fontId="26" fillId="0" borderId="5" xfId="0" applyFont="1" applyBorder="1" applyAlignment="1">
      <alignment horizontal="left" vertical="top"/>
    </xf>
    <xf numFmtId="0" fontId="34" fillId="0" borderId="6" xfId="0" applyFont="1" applyBorder="1" applyAlignment="1">
      <alignment horizontal="left"/>
    </xf>
    <xf numFmtId="0" fontId="33" fillId="0" borderId="6" xfId="0" applyFont="1" applyBorder="1" applyAlignment="1">
      <alignment horizontal="left"/>
    </xf>
    <xf numFmtId="0" fontId="35" fillId="0" borderId="7" xfId="0" applyFont="1" applyBorder="1" applyAlignment="1">
      <alignment horizontal="left"/>
    </xf>
    <xf numFmtId="0" fontId="41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1" fontId="0" fillId="0" borderId="0" xfId="0" applyNumberFormat="1"/>
    <xf numFmtId="0" fontId="45" fillId="0" borderId="8" xfId="0" applyFont="1" applyBorder="1" applyAlignment="1">
      <alignment vertical="top"/>
    </xf>
    <xf numFmtId="0" fontId="46" fillId="0" borderId="9" xfId="0" applyFont="1" applyBorder="1" applyAlignment="1">
      <alignment horizontal="left" vertical="top"/>
    </xf>
    <xf numFmtId="0" fontId="45" fillId="0" borderId="10" xfId="0" applyFont="1" applyBorder="1" applyAlignment="1">
      <alignment horizontal="center"/>
    </xf>
    <xf numFmtId="0" fontId="47" fillId="0" borderId="10" xfId="0" applyFont="1" applyBorder="1"/>
    <xf numFmtId="49" fontId="45" fillId="0" borderId="10" xfId="0" applyNumberFormat="1" applyFont="1" applyBorder="1" applyAlignment="1">
      <alignment horizontal="center"/>
    </xf>
    <xf numFmtId="0" fontId="47" fillId="0" borderId="10" xfId="0" applyFont="1" applyBorder="1" applyAlignment="1">
      <alignment horizontal="center"/>
    </xf>
    <xf numFmtId="0" fontId="46" fillId="0" borderId="11" xfId="0" applyFont="1" applyBorder="1" applyAlignment="1">
      <alignment horizontal="left" vertical="top"/>
    </xf>
    <xf numFmtId="0" fontId="43" fillId="0" borderId="8" xfId="0" applyFont="1" applyBorder="1"/>
    <xf numFmtId="0" fontId="46" fillId="0" borderId="12" xfId="0" applyFont="1" applyBorder="1" applyAlignment="1">
      <alignment horizontal="left" vertical="top"/>
    </xf>
    <xf numFmtId="0" fontId="43" fillId="0" borderId="13" xfId="0" applyFont="1" applyBorder="1"/>
    <xf numFmtId="1" fontId="0" fillId="0" borderId="13" xfId="0" applyNumberFormat="1" applyBorder="1"/>
    <xf numFmtId="0" fontId="0" fillId="0" borderId="13" xfId="0" applyBorder="1"/>
    <xf numFmtId="1" fontId="37" fillId="0" borderId="13" xfId="0" applyNumberFormat="1" applyFont="1" applyBorder="1" applyAlignment="1">
      <alignment horizontal="left"/>
    </xf>
    <xf numFmtId="0" fontId="42" fillId="0" borderId="13" xfId="0" applyFont="1" applyBorder="1" applyAlignment="1">
      <alignment horizontal="left" vertical="top"/>
    </xf>
    <xf numFmtId="0" fontId="46" fillId="0" borderId="3" xfId="0" applyFont="1" applyBorder="1" applyAlignment="1">
      <alignment horizontal="left" vertical="top"/>
    </xf>
    <xf numFmtId="0" fontId="35" fillId="0" borderId="14" xfId="0" applyFont="1" applyBorder="1"/>
    <xf numFmtId="0" fontId="34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/>
    </xf>
    <xf numFmtId="0" fontId="34" fillId="0" borderId="0" xfId="0" applyFont="1" applyAlignment="1">
      <alignment horizontal="left" vertical="top"/>
    </xf>
    <xf numFmtId="0" fontId="45" fillId="0" borderId="15" xfId="0" applyFont="1" applyBorder="1" applyAlignment="1">
      <alignment horizontal="center"/>
    </xf>
    <xf numFmtId="10" fontId="45" fillId="0" borderId="15" xfId="9" applyNumberFormat="1" applyFont="1" applyFill="1" applyBorder="1" applyAlignment="1" applyProtection="1">
      <alignment horizontal="center"/>
    </xf>
    <xf numFmtId="0" fontId="33" fillId="0" borderId="6" xfId="0" applyFont="1" applyBorder="1"/>
    <xf numFmtId="0" fontId="33" fillId="0" borderId="10" xfId="0" applyFont="1" applyBorder="1" applyAlignment="1">
      <alignment horizontal="center"/>
    </xf>
    <xf numFmtId="0" fontId="48" fillId="0" borderId="16" xfId="0" applyFont="1" applyBorder="1" applyAlignment="1">
      <alignment horizontal="left" vertical="top"/>
    </xf>
    <xf numFmtId="0" fontId="48" fillId="0" borderId="17" xfId="0" applyFont="1" applyBorder="1" applyAlignment="1">
      <alignment horizontal="left" vertical="top"/>
    </xf>
    <xf numFmtId="0" fontId="48" fillId="0" borderId="15" xfId="0" applyFont="1" applyBorder="1" applyAlignment="1">
      <alignment horizontal="left" vertical="top"/>
    </xf>
    <xf numFmtId="0" fontId="49" fillId="0" borderId="15" xfId="0" applyFont="1" applyBorder="1" applyAlignment="1">
      <alignment horizontal="left"/>
    </xf>
    <xf numFmtId="0" fontId="49" fillId="0" borderId="15" xfId="0" applyFont="1" applyBorder="1"/>
    <xf numFmtId="1" fontId="50" fillId="0" borderId="16" xfId="0" applyNumberFormat="1" applyFont="1" applyBorder="1"/>
    <xf numFmtId="0" fontId="49" fillId="0" borderId="16" xfId="5" applyFont="1" applyBorder="1"/>
    <xf numFmtId="1" fontId="50" fillId="0" borderId="15" xfId="0" applyNumberFormat="1" applyFont="1" applyBorder="1"/>
    <xf numFmtId="0" fontId="49" fillId="0" borderId="15" xfId="5" applyFont="1" applyBorder="1"/>
    <xf numFmtId="1" fontId="50" fillId="0" borderId="12" xfId="0" applyNumberFormat="1" applyFont="1" applyBorder="1"/>
    <xf numFmtId="0" fontId="50" fillId="0" borderId="12" xfId="0" applyFont="1" applyBorder="1"/>
    <xf numFmtId="1" fontId="38" fillId="0" borderId="5" xfId="0" applyNumberFormat="1" applyFont="1" applyBorder="1" applyAlignment="1" applyProtection="1">
      <alignment horizontal="left"/>
      <protection locked="0"/>
    </xf>
    <xf numFmtId="1" fontId="38" fillId="0" borderId="18" xfId="0" applyNumberFormat="1" applyFont="1" applyBorder="1" applyAlignment="1" applyProtection="1">
      <alignment horizontal="left"/>
      <protection locked="0"/>
    </xf>
    <xf numFmtId="1" fontId="37" fillId="0" borderId="19" xfId="0" applyNumberFormat="1" applyFont="1" applyBorder="1" applyAlignment="1">
      <alignment horizontal="left"/>
    </xf>
    <xf numFmtId="0" fontId="37" fillId="0" borderId="15" xfId="0" applyFont="1" applyBorder="1" applyAlignment="1">
      <alignment horizontal="left"/>
    </xf>
    <xf numFmtId="0" fontId="34" fillId="0" borderId="6" xfId="0" applyFont="1" applyBorder="1" applyAlignment="1" applyProtection="1">
      <alignment horizontal="left"/>
      <protection locked="0"/>
    </xf>
    <xf numFmtId="0" fontId="26" fillId="0" borderId="13" xfId="0" applyFont="1" applyBorder="1" applyAlignment="1">
      <alignment horizontal="left" vertical="top"/>
    </xf>
    <xf numFmtId="0" fontId="39" fillId="0" borderId="13" xfId="0" applyFont="1" applyBorder="1" applyAlignment="1" applyProtection="1">
      <alignment horizontal="left"/>
      <protection locked="0"/>
    </xf>
    <xf numFmtId="0" fontId="38" fillId="0" borderId="13" xfId="0" applyFont="1" applyBorder="1" applyAlignment="1">
      <alignment horizontal="left" vertical="top"/>
    </xf>
    <xf numFmtId="1" fontId="51" fillId="0" borderId="13" xfId="0" applyNumberFormat="1" applyFont="1" applyBorder="1"/>
    <xf numFmtId="0" fontId="38" fillId="0" borderId="13" xfId="5" applyFont="1" applyBorder="1"/>
    <xf numFmtId="0" fontId="51" fillId="0" borderId="13" xfId="0" applyFont="1" applyBorder="1"/>
    <xf numFmtId="0" fontId="51" fillId="0" borderId="13" xfId="0" applyFont="1" applyBorder="1" applyAlignment="1">
      <alignment wrapText="1"/>
    </xf>
    <xf numFmtId="0" fontId="33" fillId="0" borderId="13" xfId="0" applyFont="1" applyBorder="1"/>
    <xf numFmtId="0" fontId="26" fillId="0" borderId="13" xfId="0" applyFont="1" applyBorder="1"/>
    <xf numFmtId="0" fontId="44" fillId="0" borderId="15" xfId="0" applyFont="1" applyBorder="1" applyAlignment="1" applyProtection="1">
      <alignment horizontal="left" wrapText="1"/>
      <protection locked="0"/>
    </xf>
    <xf numFmtId="3" fontId="56" fillId="0" borderId="0" xfId="0" applyNumberFormat="1" applyFont="1" applyAlignment="1">
      <alignment vertical="top"/>
    </xf>
    <xf numFmtId="0" fontId="32" fillId="0" borderId="0" xfId="0" applyFont="1" applyAlignment="1">
      <alignment horizontal="left" vertical="top"/>
    </xf>
    <xf numFmtId="0" fontId="64" fillId="0" borderId="0" xfId="0" applyFont="1" applyAlignment="1">
      <alignment vertical="top"/>
    </xf>
    <xf numFmtId="49" fontId="64" fillId="0" borderId="0" xfId="0" applyNumberFormat="1" applyFont="1" applyAlignment="1">
      <alignment horizontal="left" vertical="top" wrapText="1"/>
    </xf>
    <xf numFmtId="0" fontId="64" fillId="0" borderId="0" xfId="0" applyFont="1" applyAlignment="1">
      <alignment horizontal="center" vertical="top"/>
    </xf>
    <xf numFmtId="0" fontId="64" fillId="2" borderId="0" xfId="0" applyFont="1" applyFill="1" applyAlignment="1">
      <alignment vertical="top"/>
    </xf>
    <xf numFmtId="0" fontId="65" fillId="0" borderId="0" xfId="0" applyFont="1" applyAlignment="1">
      <alignment vertical="top"/>
    </xf>
    <xf numFmtId="0" fontId="66" fillId="0" borderId="0" xfId="0" applyFont="1" applyAlignment="1">
      <alignment vertical="top"/>
    </xf>
    <xf numFmtId="49" fontId="67" fillId="0" borderId="0" xfId="0" applyNumberFormat="1" applyFont="1" applyAlignment="1">
      <alignment vertical="top"/>
    </xf>
    <xf numFmtId="49" fontId="67" fillId="0" borderId="0" xfId="0" applyNumberFormat="1" applyFont="1" applyAlignment="1">
      <alignment vertical="top" wrapText="1"/>
    </xf>
    <xf numFmtId="0" fontId="67" fillId="0" borderId="0" xfId="0" applyFont="1" applyAlignment="1">
      <alignment vertical="top"/>
    </xf>
    <xf numFmtId="4" fontId="67" fillId="0" borderId="0" xfId="0" applyNumberFormat="1" applyFont="1" applyAlignment="1">
      <alignment vertical="top"/>
    </xf>
    <xf numFmtId="4" fontId="67" fillId="0" borderId="0" xfId="0" applyNumberFormat="1" applyFont="1" applyAlignment="1">
      <alignment horizontal="right" vertical="top"/>
    </xf>
    <xf numFmtId="4" fontId="64" fillId="0" borderId="0" xfId="0" applyNumberFormat="1" applyFont="1" applyAlignment="1">
      <alignment vertical="top"/>
    </xf>
    <xf numFmtId="4" fontId="68" fillId="0" borderId="0" xfId="0" applyNumberFormat="1" applyFont="1" applyAlignment="1">
      <alignment horizontal="center" vertical="top"/>
    </xf>
    <xf numFmtId="0" fontId="70" fillId="0" borderId="0" xfId="0" applyFont="1" applyAlignment="1">
      <alignment vertical="top"/>
    </xf>
    <xf numFmtId="49" fontId="70" fillId="0" borderId="0" xfId="0" applyNumberFormat="1" applyFont="1" applyAlignment="1">
      <alignment horizontal="left" vertical="top"/>
    </xf>
    <xf numFmtId="0" fontId="70" fillId="0" borderId="0" xfId="0" applyFont="1" applyAlignment="1">
      <alignment horizontal="center" vertical="top"/>
    </xf>
    <xf numFmtId="0" fontId="70" fillId="2" borderId="0" xfId="0" applyFont="1" applyFill="1" applyAlignment="1">
      <alignment vertical="top"/>
    </xf>
    <xf numFmtId="0" fontId="32" fillId="0" borderId="20" xfId="0" applyFont="1" applyBorder="1" applyAlignment="1">
      <alignment horizontal="left" vertical="top" wrapText="1"/>
    </xf>
    <xf numFmtId="169" fontId="69" fillId="0" borderId="0" xfId="9" applyNumberFormat="1" applyFont="1" applyFill="1" applyBorder="1" applyAlignment="1">
      <alignment horizontal="right" vertical="top"/>
    </xf>
    <xf numFmtId="49" fontId="32" fillId="0" borderId="20" xfId="0" applyNumberFormat="1" applyFont="1" applyBorder="1" applyAlignment="1">
      <alignment vertical="top"/>
    </xf>
    <xf numFmtId="0" fontId="32" fillId="0" borderId="20" xfId="0" applyFont="1" applyBorder="1" applyAlignment="1">
      <alignment vertical="top"/>
    </xf>
    <xf numFmtId="0" fontId="32" fillId="0" borderId="20" xfId="0" applyFont="1" applyBorder="1" applyAlignment="1">
      <alignment horizontal="right" vertical="top"/>
    </xf>
    <xf numFmtId="4" fontId="32" fillId="0" borderId="20" xfId="0" applyNumberFormat="1" applyFont="1" applyBorder="1" applyAlignment="1">
      <alignment horizontal="center" vertical="top"/>
    </xf>
    <xf numFmtId="0" fontId="26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169" fontId="72" fillId="0" borderId="0" xfId="9" applyNumberFormat="1" applyFont="1" applyFill="1" applyBorder="1" applyAlignment="1">
      <alignment horizontal="right" vertical="top"/>
    </xf>
    <xf numFmtId="4" fontId="32" fillId="0" borderId="0" xfId="0" applyNumberFormat="1" applyFont="1" applyFill="1" applyAlignment="1">
      <alignment horizontal="center" vertical="top"/>
    </xf>
  </cellXfs>
  <cellStyles count="46">
    <cellStyle name="Excel Built-in Excel Built-in Excel Built-in Excel Built-in Excel Built-in Excel Built-in Excel Built-in Excel Built-in TableStyleLight1" xfId="1" xr:uid="{00000000-0005-0000-0000-000000000000}"/>
    <cellStyle name="Komma0" xfId="27" xr:uid="{00000000-0005-0000-0000-000001000000}"/>
    <cellStyle name="Navadno" xfId="0" builtinId="0"/>
    <cellStyle name="Navadno 10" xfId="22" xr:uid="{00000000-0005-0000-0000-000003000000}"/>
    <cellStyle name="Navadno 10 3" xfId="42" xr:uid="{00000000-0005-0000-0000-000004000000}"/>
    <cellStyle name="Navadno 2" xfId="2" xr:uid="{00000000-0005-0000-0000-000005000000}"/>
    <cellStyle name="Navadno 2 2" xfId="11" xr:uid="{00000000-0005-0000-0000-000006000000}"/>
    <cellStyle name="Navadno 2 2 2" xfId="28" xr:uid="{00000000-0005-0000-0000-000007000000}"/>
    <cellStyle name="Navadno 2 2 3" xfId="23" xr:uid="{00000000-0005-0000-0000-000008000000}"/>
    <cellStyle name="Navadno 2 3" xfId="15" xr:uid="{00000000-0005-0000-0000-000009000000}"/>
    <cellStyle name="Navadno 2 3 2" xfId="29" xr:uid="{00000000-0005-0000-0000-00000A000000}"/>
    <cellStyle name="Navadno 2 4" xfId="30" xr:uid="{00000000-0005-0000-0000-00000B000000}"/>
    <cellStyle name="Navadno 3" xfId="14" xr:uid="{00000000-0005-0000-0000-00000C000000}"/>
    <cellStyle name="Navadno 3 2" xfId="31" xr:uid="{00000000-0005-0000-0000-00000D000000}"/>
    <cellStyle name="Navadno 3 3" xfId="43" xr:uid="{00000000-0005-0000-0000-00000E000000}"/>
    <cellStyle name="Navadno 4" xfId="3" xr:uid="{00000000-0005-0000-0000-00000F000000}"/>
    <cellStyle name="Navadno 4 2" xfId="16" xr:uid="{00000000-0005-0000-0000-000010000000}"/>
    <cellStyle name="Navadno 4 3" xfId="32" xr:uid="{00000000-0005-0000-0000-000011000000}"/>
    <cellStyle name="Navadno 5" xfId="4" xr:uid="{00000000-0005-0000-0000-000012000000}"/>
    <cellStyle name="Navadno 5 2" xfId="33" xr:uid="{00000000-0005-0000-0000-000013000000}"/>
    <cellStyle name="Navadno 6" xfId="12" xr:uid="{00000000-0005-0000-0000-000014000000}"/>
    <cellStyle name="Navadno 6 2" xfId="34" xr:uid="{00000000-0005-0000-0000-000015000000}"/>
    <cellStyle name="Navadno 7" xfId="17" xr:uid="{00000000-0005-0000-0000-000016000000}"/>
    <cellStyle name="Navadno 7 2" xfId="24" xr:uid="{00000000-0005-0000-0000-000017000000}"/>
    <cellStyle name="Navadno 8" xfId="18" xr:uid="{00000000-0005-0000-0000-000018000000}"/>
    <cellStyle name="Navadno_B1_krovska" xfId="5" xr:uid="{00000000-0005-0000-0000-000019000000}"/>
    <cellStyle name="Normal 2" xfId="6" xr:uid="{00000000-0005-0000-0000-00001A000000}"/>
    <cellStyle name="Normal 2 2" xfId="35" xr:uid="{00000000-0005-0000-0000-00001B000000}"/>
    <cellStyle name="Normal 2 2 2" xfId="44" xr:uid="{00000000-0005-0000-0000-00001C000000}"/>
    <cellStyle name="Normal 2 3" xfId="36" xr:uid="{00000000-0005-0000-0000-00001D000000}"/>
    <cellStyle name="Normal_08-010-000105-TP" xfId="37" xr:uid="{00000000-0005-0000-0000-00001E000000}"/>
    <cellStyle name="Normal_N36023 (2)" xfId="7" xr:uid="{00000000-0005-0000-0000-00001F000000}"/>
    <cellStyle name="Normal_PL_SD" xfId="8" xr:uid="{00000000-0005-0000-0000-000020000000}"/>
    <cellStyle name="Normale_MIRNA PEC" xfId="45" xr:uid="{00000000-0005-0000-0000-000021000000}"/>
    <cellStyle name="Odstotek" xfId="9" builtinId="5"/>
    <cellStyle name="Valuta" xfId="10" builtinId="4"/>
    <cellStyle name="Valuta 2" xfId="13" xr:uid="{00000000-0005-0000-0000-000024000000}"/>
    <cellStyle name="Valuta 2 2" xfId="38" xr:uid="{00000000-0005-0000-0000-000025000000}"/>
    <cellStyle name="Valuta 3" xfId="21" xr:uid="{00000000-0005-0000-0000-000026000000}"/>
    <cellStyle name="Valuta 4" xfId="26" xr:uid="{00000000-0005-0000-0000-000027000000}"/>
    <cellStyle name="Valuta 5" xfId="20" xr:uid="{00000000-0005-0000-0000-000028000000}"/>
    <cellStyle name="Vejica 2" xfId="39" xr:uid="{00000000-0005-0000-0000-000029000000}"/>
    <cellStyle name="Vejica 3" xfId="40" xr:uid="{00000000-0005-0000-0000-00002A000000}"/>
    <cellStyle name="Vejica 4" xfId="41" xr:uid="{00000000-0005-0000-0000-00002B000000}"/>
    <cellStyle name="Vejica 5" xfId="25" xr:uid="{00000000-0005-0000-0000-00002C000000}"/>
    <cellStyle name="Vejica 6" xfId="19" xr:uid="{00000000-0005-0000-0000-00002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CCC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rojniki\PLIN\JPE%20LJUBLJANA\plin_JPE_RV%2033_8089\00_04_05_09_PZI_8089\05_01_Strojne_instalacije_in_strojna_oprema\PZI_RV33_POP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ok\POPISI\POPISI%202017\71786_Supermec\Popis%20GO%20del%20SUPERMEC%20-%201.faza%2010.10.17_sc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UPORABNIKI_2\ANEJ\Razpisna%20Jezerca%20Bovec\Excel\11826_DSO%20Bovec%20popis\Popisi\Popisi%20-%20Ob&#269;ina%20Bovec\2.2_Na&#269;rt%20zunanje%20ureditve%20OK\popis\4_Popis%20ZU_DSO%20Bovec%2016.11.22_O.xls" TargetMode="External"/><Relationship Id="rId1" Type="http://schemas.openxmlformats.org/officeDocument/2006/relationships/externalLinkPath" Target="2.2_Na&#269;rt%20zunanje%20ureditve%20OK/popis/4_Popis%20ZU_DSO%20Bovec%2016.11.22_O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UPORABNIKI_2\ANEJ\Razpisna%20Jezerca%20Bovec\Excel\11826_DSO%20Bovec%20popis\Popisi\Popisi%20-%20Ob&#269;ina%20Bovec\10_Na&#269;rt%20krajinske%20arhitekture%20OK\popis\8_Popis%20KA_DSO%20Bovec%2016.11.22.xlsx" TargetMode="External"/><Relationship Id="rId1" Type="http://schemas.openxmlformats.org/officeDocument/2006/relationships/externalLinkPath" Target="10_Na&#269;rt%20krajinske%20arhitekture%20OK/popis/8_Popis%20KA_DSO%20Bovec%2016.11.22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UPORABNIKI_2\ANEJ\Razpisna%20Jezerca%20Bovec\Excel\11826_DSO%20Bovec%20popis\Popisi\Popisi%20-%20Ob&#269;ina%20Bovec\11_Na&#269;rt%20notranje%20opreme%20OK\popis\POPIS_oprema%20DSO_26112025_BC%20ZAKL.xlsx" TargetMode="External"/><Relationship Id="rId1" Type="http://schemas.openxmlformats.org/officeDocument/2006/relationships/externalLinkPath" Target="11_Na&#269;rt%20notranje%20opreme%20OK/popis/POPIS_oprema%20DSO_26112025_BC%20ZAKL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UPORABNIKI_2\ANEJ\Razpisna%20Jezerca%20Bovec\Excel\11826_DSO%20Bovec%20popis\Popisi\Popisi%20-%20Ob&#269;ina%20Bovec\5_Na&#269;rt%20tehnologije%20-%20kuhinje%20OK\popis\GO-ST_POPIS%20TEHNOLO_KE%20OPREME_DSO%20BOVEC_20.12.2021.xlsx" TargetMode="External"/><Relationship Id="rId1" Type="http://schemas.openxmlformats.org/officeDocument/2006/relationships/externalLinkPath" Target="5_Na&#269;rt%20tehnologije%20-%20kuhinje%20OK/popis/GO-ST_POPIS%20TEHNOLO_KE%20OPREME_DSO%20BOVEC_20.12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snova"/>
      <sheetName val="ARMATURA"/>
      <sheetName val="MATERIAL"/>
      <sheetName val="REKAPITULACIJA"/>
    </sheetNames>
    <sheetDataSet>
      <sheetData sheetId="0" refreshError="1">
        <row r="12">
          <cell r="B12">
            <v>240</v>
          </cell>
        </row>
        <row r="14">
          <cell r="B14">
            <v>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SNOVA"/>
      <sheetName val="REKAPITULACIJA GR. DELA"/>
      <sheetName val="UVOD V PREDRAČUN"/>
      <sheetName val="Pripravljalna in ruš. dela"/>
      <sheetName val="Zemeljska dela"/>
      <sheetName val="Betonska dela"/>
      <sheetName val="Zidarska dela"/>
      <sheetName val="Tesarska dela"/>
      <sheetName val="Odvodnjavanje"/>
      <sheetName val="Gr. dela za El. in TK priklj."/>
      <sheetName val="HPR_SD_stara verzija"/>
    </sheetNames>
    <sheetDataSet>
      <sheetData sheetId="0">
        <row r="37">
          <cell r="B37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SNOVA"/>
      <sheetName val="REKAPITULACIJA NAČRTA"/>
      <sheetName val="UVOD V PREDRAČUN"/>
      <sheetName val="Zunanja ureditev-OBČINA"/>
      <sheetName val="Meteorna kanalizacija-OBČINA"/>
      <sheetName val="Fekalna kanalizacija-OBČINA"/>
      <sheetName val="Vodovod-OBČINA"/>
      <sheetName val="HPR_SD_stara verzija"/>
    </sheetNames>
    <sheetDataSet>
      <sheetData sheetId="0" refreshError="1"/>
      <sheetData sheetId="1"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SNOVA"/>
      <sheetName val="REKAPITULACIJA NAČRTA"/>
      <sheetName val="Načrt krajinske arhitekture"/>
      <sheetName val="REKAPITULACIJA"/>
      <sheetName val="HPR_SD_stara verzija"/>
    </sheetNames>
    <sheetDataSet>
      <sheetData sheetId="0" refreshError="1"/>
      <sheetData sheetId="1">
        <row r="13">
          <cell r="F13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IJA"/>
      <sheetName val="1-POHIŠTVENA OPREMA PO NAROČILU"/>
      <sheetName val="2.1-TO- BIVALNE ENOTE"/>
      <sheetName val="2.2-TO- SKUPNI"/>
      <sheetName val="2.3-TO- ZDRAVSTVENI"/>
      <sheetName val="2.4-TO-UPRAVA"/>
      <sheetName val="2.5-TO- SERVISI"/>
      <sheetName val="2.6-TO-RAZNO"/>
    </sheetNames>
    <sheetDataSet>
      <sheetData sheetId="0">
        <row r="24">
          <cell r="D2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pis tehnološke opreme"/>
    </sheetNames>
    <sheetDataSet>
      <sheetData sheetId="0">
        <row r="779">
          <cell r="H77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2"/>
  <dimension ref="A1:U46"/>
  <sheetViews>
    <sheetView view="pageBreakPreview" topLeftCell="A4" zoomScale="80" zoomScaleNormal="100" zoomScaleSheetLayoutView="80" workbookViewId="0">
      <selection activeCell="B42" sqref="B42"/>
    </sheetView>
  </sheetViews>
  <sheetFormatPr defaultColWidth="20.6640625" defaultRowHeight="13.2"/>
  <cols>
    <col min="1" max="1" width="42" style="92" customWidth="1"/>
    <col min="2" max="2" width="47.109375" style="91" customWidth="1"/>
    <col min="3" max="3" width="6.44140625" style="92" customWidth="1"/>
    <col min="4" max="4" width="9.109375" style="93" customWidth="1"/>
    <col min="5" max="5" width="58.33203125" style="92" customWidth="1"/>
    <col min="6" max="6" width="2.6640625" style="92" customWidth="1"/>
    <col min="7" max="7" width="9.109375" style="93" customWidth="1"/>
    <col min="8" max="8" width="36.6640625" style="92" customWidth="1"/>
    <col min="9" max="9" width="2.6640625" style="92" customWidth="1"/>
    <col min="10" max="10" width="9.109375" style="93" customWidth="1"/>
    <col min="11" max="11" width="41.44140625" style="92" customWidth="1"/>
    <col min="12" max="12" width="40.109375" style="93" bestFit="1" customWidth="1"/>
    <col min="13" max="13" width="18.33203125" style="92" customWidth="1"/>
    <col min="14" max="14" width="20.5546875" style="92" customWidth="1"/>
    <col min="15" max="16384" width="20.6640625" style="92"/>
  </cols>
  <sheetData>
    <row r="1" spans="1:21" s="64" customFormat="1" ht="14.25" customHeight="1">
      <c r="A1" s="65"/>
      <c r="B1" s="65"/>
      <c r="C1" s="65"/>
      <c r="D1" s="65"/>
      <c r="L1" s="71"/>
      <c r="N1" s="66"/>
      <c r="Q1" s="89"/>
      <c r="R1" s="90"/>
    </row>
    <row r="2" spans="1:21" s="80" customFormat="1" ht="23.4" thickBot="1">
      <c r="A2" s="131" t="str">
        <f>IF(OSNOVA!$B$43=1,("POPIS DEL S PREDRAČUNOM"),("POPIS DEL"))</f>
        <v>POPIS DEL S PREDRAČUNOM</v>
      </c>
      <c r="B2" s="131"/>
      <c r="L2" s="70"/>
      <c r="M2" s="69"/>
    </row>
    <row r="3" spans="1:21" s="64" customFormat="1" ht="14.25" customHeight="1">
      <c r="A3" s="86"/>
      <c r="B3" s="96"/>
      <c r="L3" s="71"/>
      <c r="M3" s="65"/>
      <c r="N3" s="66"/>
      <c r="O3" s="86"/>
      <c r="Q3" s="86"/>
    </row>
    <row r="4" spans="1:21" s="64" customFormat="1" ht="12.75" customHeight="1">
      <c r="A4" s="66" t="str">
        <f>+E32</f>
        <v>Osnovni podatki o projektni dokumentaciji:</v>
      </c>
      <c r="B4" s="132"/>
      <c r="C4" s="65"/>
      <c r="F4" s="65"/>
      <c r="I4" s="65"/>
      <c r="L4" s="71"/>
      <c r="M4" s="65"/>
      <c r="N4" s="65"/>
    </row>
    <row r="5" spans="1:21" s="84" customFormat="1" ht="15.6">
      <c r="A5" s="98"/>
      <c r="B5" s="99"/>
      <c r="C5" s="73"/>
      <c r="F5" s="74"/>
      <c r="I5" s="74"/>
      <c r="L5" s="75"/>
      <c r="M5" s="75"/>
      <c r="R5" s="64"/>
      <c r="T5" s="85"/>
      <c r="U5" s="85"/>
    </row>
    <row r="6" spans="1:21" ht="15.6">
      <c r="A6" s="133"/>
      <c r="B6" s="134"/>
    </row>
    <row r="7" spans="1:21" ht="15.6">
      <c r="A7" s="133" t="s">
        <v>61</v>
      </c>
      <c r="B7" s="132" t="s">
        <v>105</v>
      </c>
    </row>
    <row r="8" spans="1:21" ht="15.6">
      <c r="A8" s="133"/>
      <c r="B8" s="132"/>
    </row>
    <row r="9" spans="1:21" ht="15.6">
      <c r="A9" s="133"/>
      <c r="B9" s="132"/>
    </row>
    <row r="10" spans="1:21" ht="15.6">
      <c r="A10" s="133" t="s">
        <v>14</v>
      </c>
      <c r="B10" s="132" t="s">
        <v>126</v>
      </c>
    </row>
    <row r="11" spans="1:21" ht="15.6">
      <c r="A11" s="133"/>
      <c r="B11" s="132" t="s">
        <v>127</v>
      </c>
    </row>
    <row r="12" spans="1:21" ht="15.6">
      <c r="A12" s="133"/>
      <c r="B12" s="132" t="s">
        <v>128</v>
      </c>
    </row>
    <row r="13" spans="1:21" ht="15.6">
      <c r="A13" s="133"/>
      <c r="B13" s="132"/>
    </row>
    <row r="14" spans="1:21" ht="15.6">
      <c r="A14" s="133"/>
      <c r="B14" s="132"/>
    </row>
    <row r="15" spans="1:21" ht="15.6">
      <c r="A15" s="133" t="s">
        <v>15</v>
      </c>
      <c r="B15" s="132" t="s">
        <v>49</v>
      </c>
    </row>
    <row r="16" spans="1:21" ht="15.6">
      <c r="A16" s="133"/>
      <c r="B16" s="132"/>
    </row>
    <row r="17" spans="1:14" ht="15.6">
      <c r="A17" s="133"/>
      <c r="B17" s="132"/>
    </row>
    <row r="18" spans="1:14" ht="15.6">
      <c r="A18" s="133" t="s">
        <v>88</v>
      </c>
      <c r="B18" s="132" t="str">
        <f>+OBJEKT</f>
        <v>DSO BOVEC</v>
      </c>
    </row>
    <row r="19" spans="1:14" ht="15.6">
      <c r="A19" s="133"/>
      <c r="B19" s="132"/>
    </row>
    <row r="20" spans="1:14" ht="15.6">
      <c r="A20" s="133"/>
      <c r="B20" s="132"/>
    </row>
    <row r="21" spans="1:14" ht="15.6">
      <c r="A21" s="133" t="s">
        <v>93</v>
      </c>
      <c r="B21" s="132">
        <v>11862</v>
      </c>
    </row>
    <row r="22" spans="1:14" ht="15.6">
      <c r="A22" s="133"/>
      <c r="B22" s="132"/>
    </row>
    <row r="23" spans="1:14" ht="15.6">
      <c r="A23" s="133"/>
      <c r="B23" s="132"/>
    </row>
    <row r="24" spans="1:14" ht="15.6">
      <c r="A24" s="133" t="s">
        <v>62</v>
      </c>
      <c r="B24" s="132" t="s">
        <v>124</v>
      </c>
    </row>
    <row r="25" spans="1:14" ht="15.6">
      <c r="A25" s="133"/>
      <c r="B25" s="132"/>
    </row>
    <row r="26" spans="1:14" ht="15.6">
      <c r="A26" s="133"/>
      <c r="B26" s="132"/>
      <c r="E26" s="132"/>
    </row>
    <row r="27" spans="1:14" ht="15.6">
      <c r="A27" s="133" t="s">
        <v>100</v>
      </c>
      <c r="B27" s="132" t="s">
        <v>125</v>
      </c>
    </row>
    <row r="28" spans="1:14" ht="15.6">
      <c r="B28" s="132"/>
    </row>
    <row r="29" spans="1:14" ht="13.8" thickBot="1"/>
    <row r="30" spans="1:14" ht="18" thickBot="1">
      <c r="A30" s="109"/>
      <c r="B30" s="116"/>
      <c r="D30" s="150" t="s">
        <v>96</v>
      </c>
      <c r="E30" s="123"/>
      <c r="F30"/>
      <c r="G30" s="151" t="s">
        <v>96</v>
      </c>
      <c r="H30" s="125"/>
      <c r="I30"/>
      <c r="J30" s="151" t="s">
        <v>96</v>
      </c>
      <c r="K30" s="125"/>
      <c r="L30"/>
      <c r="M30"/>
      <c r="N30"/>
    </row>
    <row r="31" spans="1:14" ht="18" thickBot="1">
      <c r="A31" s="110" t="s">
        <v>89</v>
      </c>
      <c r="B31" s="135" t="s">
        <v>101</v>
      </c>
      <c r="D31" s="152" t="str">
        <f>+OZN</f>
        <v>3.</v>
      </c>
      <c r="E31" s="153" t="str">
        <f>+DEL</f>
        <v>GRADBENOOBRTNIŠKA DELA</v>
      </c>
      <c r="F31" s="114"/>
      <c r="G31" s="128" t="s">
        <v>103</v>
      </c>
      <c r="H31" s="156" t="s">
        <v>98</v>
      </c>
      <c r="I31" s="114"/>
      <c r="J31" s="128" t="s">
        <v>104</v>
      </c>
      <c r="K31" s="156" t="s">
        <v>102</v>
      </c>
      <c r="L31" s="113"/>
      <c r="M31" s="114"/>
      <c r="N31" s="113"/>
    </row>
    <row r="32" spans="1:14" ht="18" thickBot="1">
      <c r="A32" s="111"/>
      <c r="B32" s="119"/>
      <c r="D32" s="124"/>
      <c r="E32" s="130" t="s">
        <v>83</v>
      </c>
      <c r="F32"/>
      <c r="G32" s="129"/>
      <c r="H32" s="129"/>
      <c r="I32"/>
      <c r="J32" s="129"/>
      <c r="K32" s="129"/>
      <c r="L32"/>
      <c r="M32"/>
      <c r="N32"/>
    </row>
    <row r="33" spans="1:14" ht="18" thickBot="1">
      <c r="A33" s="110" t="s">
        <v>90</v>
      </c>
      <c r="B33" s="135" t="s">
        <v>92</v>
      </c>
      <c r="D33" s="124"/>
      <c r="E33" s="130" t="s">
        <v>91</v>
      </c>
      <c r="F33"/>
      <c r="G33" s="129"/>
      <c r="H33" s="129"/>
      <c r="I33"/>
      <c r="J33" s="129"/>
      <c r="K33" s="155"/>
      <c r="L33"/>
      <c r="M33"/>
      <c r="N33"/>
    </row>
    <row r="34" spans="1:14" ht="18" thickBot="1">
      <c r="A34" s="110"/>
      <c r="B34" s="120"/>
      <c r="C34" s="94"/>
      <c r="D34" s="122"/>
      <c r="E34" s="117"/>
      <c r="G34" s="129"/>
      <c r="H34" s="162"/>
      <c r="J34" s="129"/>
      <c r="K34" s="155"/>
      <c r="L34"/>
      <c r="M34"/>
      <c r="N34"/>
    </row>
    <row r="35" spans="1:14" ht="18" thickBot="1">
      <c r="A35" s="154" t="s">
        <v>97</v>
      </c>
      <c r="B35" s="164" t="s">
        <v>129</v>
      </c>
      <c r="D35" s="139" t="s">
        <v>86</v>
      </c>
      <c r="E35" s="140" t="s">
        <v>98</v>
      </c>
      <c r="G35" s="155"/>
      <c r="H35" s="163"/>
      <c r="J35" s="157"/>
      <c r="K35" s="159"/>
      <c r="L35"/>
      <c r="M35"/>
      <c r="N35"/>
    </row>
    <row r="36" spans="1:14" ht="18" thickBot="1">
      <c r="A36" s="137"/>
      <c r="B36" s="138"/>
      <c r="C36" s="94"/>
      <c r="D36" s="141" t="s">
        <v>87</v>
      </c>
      <c r="E36" s="141" t="s">
        <v>102</v>
      </c>
      <c r="F36"/>
      <c r="G36" s="158"/>
      <c r="H36" s="163"/>
      <c r="I36"/>
      <c r="J36" s="158"/>
      <c r="K36" s="161"/>
      <c r="L36"/>
      <c r="M36"/>
      <c r="N36"/>
    </row>
    <row r="37" spans="1:14" ht="18" thickBot="1">
      <c r="A37" s="110" t="s">
        <v>94</v>
      </c>
      <c r="B37" s="136">
        <v>1</v>
      </c>
      <c r="D37" s="142"/>
      <c r="E37" s="143"/>
      <c r="F37"/>
      <c r="G37" s="158"/>
      <c r="H37" s="160"/>
      <c r="I37"/>
      <c r="J37" s="158"/>
      <c r="K37" s="160"/>
      <c r="L37"/>
      <c r="M37"/>
      <c r="N37"/>
    </row>
    <row r="38" spans="1:14" ht="18" thickBot="1">
      <c r="A38" s="137"/>
      <c r="B38" s="138"/>
      <c r="D38" s="144"/>
      <c r="E38" s="145"/>
      <c r="F38"/>
      <c r="G38" s="158"/>
      <c r="H38" s="160"/>
      <c r="I38"/>
      <c r="J38" s="158"/>
      <c r="K38" s="160"/>
      <c r="L38"/>
      <c r="M38"/>
      <c r="N38"/>
    </row>
    <row r="39" spans="1:14" ht="18" thickBot="1">
      <c r="A39" s="110" t="s">
        <v>95</v>
      </c>
      <c r="B39" s="136">
        <v>1</v>
      </c>
      <c r="D39" s="146"/>
      <c r="E39" s="147"/>
      <c r="F39"/>
      <c r="G39" s="158"/>
      <c r="H39" s="163"/>
      <c r="I39"/>
      <c r="J39" s="158"/>
      <c r="K39" s="160"/>
      <c r="L39"/>
      <c r="M39"/>
      <c r="N39"/>
    </row>
    <row r="40" spans="1:14" ht="18" thickBot="1">
      <c r="A40" s="110"/>
      <c r="B40" s="118"/>
      <c r="D40" s="148"/>
      <c r="E40" s="149"/>
      <c r="F40"/>
      <c r="G40" s="158"/>
      <c r="H40" s="163"/>
      <c r="I40"/>
      <c r="J40" s="158"/>
      <c r="K40" s="160"/>
      <c r="L40"/>
      <c r="M40"/>
      <c r="N40"/>
    </row>
    <row r="41" spans="1:14" ht="18" thickBot="1">
      <c r="A41" s="110" t="s">
        <v>85</v>
      </c>
      <c r="B41" s="136">
        <v>9.5000000000000001E-2</v>
      </c>
      <c r="D41" s="148"/>
      <c r="E41" s="149"/>
      <c r="F41"/>
      <c r="G41" s="158"/>
      <c r="H41" s="160"/>
      <c r="I41"/>
      <c r="J41" s="158"/>
      <c r="K41" s="160"/>
      <c r="L41"/>
      <c r="M41"/>
      <c r="N41"/>
    </row>
    <row r="42" spans="1:14" ht="18" thickBot="1">
      <c r="A42" s="137"/>
      <c r="B42" s="138"/>
      <c r="D42" s="148"/>
      <c r="E42" s="149"/>
      <c r="F42"/>
      <c r="G42" s="158"/>
      <c r="H42" s="160"/>
      <c r="I42"/>
      <c r="J42" s="158"/>
      <c r="K42" s="162"/>
      <c r="L42"/>
      <c r="M42"/>
      <c r="N42"/>
    </row>
    <row r="43" spans="1:14" ht="18" thickBot="1">
      <c r="A43" s="110" t="s">
        <v>12</v>
      </c>
      <c r="B43" s="135">
        <v>1</v>
      </c>
      <c r="D43" s="148"/>
      <c r="E43" s="149"/>
      <c r="F43"/>
      <c r="G43" s="158"/>
      <c r="H43" s="160"/>
      <c r="I43"/>
      <c r="J43" s="158"/>
      <c r="K43" s="162"/>
      <c r="L43"/>
      <c r="M43"/>
      <c r="N43"/>
    </row>
    <row r="44" spans="1:14" ht="18" thickBot="1">
      <c r="A44" s="111"/>
      <c r="B44" s="121"/>
      <c r="D44" s="148"/>
      <c r="E44" s="149"/>
      <c r="F44"/>
      <c r="G44" s="126"/>
      <c r="H44" s="127"/>
      <c r="I44"/>
      <c r="J44" s="158"/>
      <c r="K44" s="160"/>
      <c r="L44"/>
      <c r="M44"/>
      <c r="N44"/>
    </row>
    <row r="45" spans="1:14" ht="23.4" thickBot="1">
      <c r="A45" s="112" t="s">
        <v>13</v>
      </c>
      <c r="B45" s="95"/>
      <c r="D45" s="148"/>
      <c r="E45" s="149"/>
      <c r="F45"/>
      <c r="G45" s="126"/>
      <c r="H45" s="127"/>
      <c r="I45"/>
      <c r="J45" s="126"/>
      <c r="K45" s="127"/>
      <c r="L45"/>
      <c r="M45"/>
      <c r="N45"/>
    </row>
    <row r="46" spans="1:14">
      <c r="D46" s="115"/>
      <c r="E46"/>
      <c r="F46"/>
      <c r="G46" s="115"/>
      <c r="H46"/>
      <c r="I46"/>
      <c r="J46" s="115"/>
      <c r="K46"/>
      <c r="L46"/>
      <c r="M46"/>
      <c r="N46"/>
    </row>
  </sheetData>
  <phoneticPr fontId="0" type="noConversion"/>
  <pageMargins left="0.98425196850393704" right="0.39370078740157483" top="0.98425196850393704" bottom="0.74803149606299213" header="0" footer="0.39370078740157483"/>
  <pageSetup paperSize="9" firstPageNumber="0" orientation="portrait" horizontalDpi="300" verticalDpi="300" r:id="rId1"/>
  <headerFooter alignWithMargins="0">
    <oddHeader xml:space="preserve">&amp;L
</oddHeader>
    <oddFooter>&amp;C&amp;6 &amp; List: &amp;A&amp;L&amp;9&amp;R&amp;R &amp; &amp;9 &amp; List: &amp;A_x000D_&amp;R &amp; &amp;9 &amp; Stran: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9"/>
  <dimension ref="A1:O30"/>
  <sheetViews>
    <sheetView tabSelected="1" view="pageBreakPreview" zoomScaleNormal="100" zoomScaleSheetLayoutView="100" workbookViewId="0">
      <selection activeCell="I18" sqref="I18"/>
    </sheetView>
  </sheetViews>
  <sheetFormatPr defaultColWidth="9.109375" defaultRowHeight="13.2"/>
  <cols>
    <col min="1" max="1" width="4.44140625" style="64" customWidth="1"/>
    <col min="2" max="2" width="46.44140625" style="81" customWidth="1"/>
    <col min="3" max="3" width="7.5546875" style="64" customWidth="1"/>
    <col min="4" max="4" width="6.6640625" style="82" customWidth="1"/>
    <col min="5" max="5" width="2.44140625" style="64" customWidth="1"/>
    <col min="6" max="6" width="19.5546875" style="64" customWidth="1"/>
    <col min="7" max="7" width="20.44140625" style="71" customWidth="1"/>
    <col min="8" max="8" width="17.5546875" style="64" customWidth="1"/>
    <col min="9" max="9" width="10.109375" style="64" customWidth="1"/>
    <col min="10" max="10" width="9.109375" style="64"/>
    <col min="11" max="11" width="19.6640625" style="64" customWidth="1"/>
    <col min="12" max="12" width="9.88671875" style="64" customWidth="1"/>
    <col min="13" max="13" width="2.5546875" style="64" bestFit="1" customWidth="1"/>
    <col min="14" max="14" width="9.109375" style="64"/>
    <col min="15" max="15" width="9" style="64" customWidth="1"/>
    <col min="16" max="16384" width="9.109375" style="64"/>
  </cols>
  <sheetData>
    <row r="1" spans="1:12" ht="17.399999999999999">
      <c r="A1" s="79" t="str">
        <f>+OSNOVA!A2</f>
        <v>POPIS DEL S PREDRAČUNOM</v>
      </c>
      <c r="B1" s="64"/>
      <c r="H1" s="66"/>
      <c r="K1" s="89"/>
      <c r="L1" s="90"/>
    </row>
    <row r="2" spans="1:12" ht="17.399999999999999">
      <c r="A2" s="79"/>
      <c r="B2" s="64"/>
      <c r="H2" s="66"/>
      <c r="K2" s="89"/>
      <c r="L2" s="90"/>
    </row>
    <row r="3" spans="1:12" ht="18.75" customHeight="1">
      <c r="A3" s="190" t="str">
        <f>OBJEKT</f>
        <v>DSO BOVEC</v>
      </c>
      <c r="B3" s="191"/>
      <c r="C3" s="191"/>
      <c r="D3" s="191"/>
      <c r="E3" s="191"/>
      <c r="F3" s="191"/>
      <c r="H3" s="66"/>
      <c r="K3" s="89"/>
      <c r="L3" s="90"/>
    </row>
    <row r="4" spans="1:12" ht="17.399999999999999">
      <c r="A4" s="65"/>
      <c r="B4" s="79"/>
      <c r="H4" s="66"/>
      <c r="K4" s="89"/>
      <c r="L4" s="90"/>
    </row>
    <row r="5" spans="1:12" s="108" customFormat="1" ht="18" thickBot="1">
      <c r="A5" s="103" t="s">
        <v>122</v>
      </c>
      <c r="B5" s="104"/>
      <c r="C5" s="105"/>
      <c r="D5" s="106"/>
      <c r="E5" s="105"/>
      <c r="F5" s="105"/>
      <c r="G5" s="107"/>
    </row>
    <row r="6" spans="1:12" s="102" customFormat="1" ht="15.6">
      <c r="A6" s="167"/>
      <c r="B6" s="168"/>
      <c r="C6" s="167"/>
      <c r="D6" s="169"/>
      <c r="E6" s="167"/>
      <c r="F6" s="167"/>
      <c r="G6" s="170"/>
      <c r="H6" s="100"/>
      <c r="I6" s="101"/>
      <c r="K6" s="101"/>
    </row>
    <row r="7" spans="1:12" s="97" customFormat="1" ht="15.6">
      <c r="A7" s="77"/>
      <c r="B7" s="168" t="s">
        <v>130</v>
      </c>
      <c r="C7" s="171"/>
      <c r="D7" s="171"/>
      <c r="E7" s="172"/>
      <c r="F7" s="87"/>
      <c r="G7" s="78"/>
      <c r="K7" s="166"/>
    </row>
    <row r="8" spans="1:12" s="97" customFormat="1" ht="15.6">
      <c r="A8" s="77"/>
      <c r="B8" s="76"/>
      <c r="C8" s="171"/>
      <c r="D8" s="171"/>
      <c r="E8" s="172"/>
      <c r="F8" s="87"/>
      <c r="G8" s="78"/>
      <c r="K8" s="166"/>
    </row>
    <row r="9" spans="1:12" s="97" customFormat="1" ht="15.6">
      <c r="A9" s="77"/>
      <c r="B9" s="76" t="s">
        <v>123</v>
      </c>
      <c r="C9" s="171"/>
      <c r="D9" s="171"/>
      <c r="E9" s="172"/>
      <c r="F9" s="194">
        <f>+'[3]REKAPITULACIJA NAČRTA'!$F$22</f>
        <v>0</v>
      </c>
      <c r="K9" s="166"/>
    </row>
    <row r="10" spans="1:12" s="97" customFormat="1" ht="15.6">
      <c r="A10" s="77"/>
      <c r="B10" s="76"/>
      <c r="C10" s="171"/>
      <c r="D10" s="171"/>
      <c r="E10" s="172"/>
      <c r="F10" s="194"/>
      <c r="K10" s="166"/>
    </row>
    <row r="11" spans="1:12" s="97" customFormat="1" ht="15.6">
      <c r="A11" s="77"/>
      <c r="B11" s="76" t="s">
        <v>135</v>
      </c>
      <c r="C11" s="171"/>
      <c r="D11" s="171"/>
      <c r="E11" s="172"/>
      <c r="F11" s="194">
        <f>+'[6]Popis tehnološke opreme'!$H$779</f>
        <v>0</v>
      </c>
      <c r="K11" s="166"/>
    </row>
    <row r="12" spans="1:12" s="97" customFormat="1" ht="15.6">
      <c r="A12" s="77"/>
      <c r="B12" s="76"/>
      <c r="C12" s="171"/>
      <c r="D12" s="171"/>
      <c r="E12" s="172"/>
      <c r="F12" s="194"/>
      <c r="K12" s="166"/>
    </row>
    <row r="13" spans="1:12" s="97" customFormat="1" ht="15.6">
      <c r="A13" s="77"/>
      <c r="B13" s="76" t="s">
        <v>133</v>
      </c>
      <c r="C13" s="171"/>
      <c r="D13" s="171"/>
      <c r="E13" s="172"/>
      <c r="F13" s="194">
        <f>+'[4]REKAPITULACIJA NAČRTA'!$F$13</f>
        <v>0</v>
      </c>
      <c r="K13" s="166"/>
    </row>
    <row r="14" spans="1:12" s="97" customFormat="1" ht="15.6">
      <c r="A14" s="77"/>
      <c r="C14" s="171"/>
      <c r="D14" s="171"/>
      <c r="E14" s="172"/>
      <c r="F14" s="194"/>
    </row>
    <row r="15" spans="1:12" s="97" customFormat="1" ht="15.6">
      <c r="A15" s="77"/>
      <c r="B15" s="76" t="s">
        <v>134</v>
      </c>
      <c r="C15" s="171"/>
      <c r="D15" s="171"/>
      <c r="E15" s="172"/>
      <c r="F15" s="194">
        <f>+[5]REKAPITULACIJA!$D$24</f>
        <v>0</v>
      </c>
    </row>
    <row r="16" spans="1:12" s="97" customFormat="1" ht="15.6">
      <c r="A16" s="186"/>
      <c r="B16" s="184"/>
      <c r="C16" s="187"/>
      <c r="D16" s="188"/>
      <c r="E16" s="187"/>
      <c r="F16" s="189"/>
      <c r="G16" s="78"/>
    </row>
    <row r="17" spans="1:15" s="102" customFormat="1" ht="15.6">
      <c r="A17" s="173"/>
      <c r="B17" s="174"/>
      <c r="C17" s="175"/>
      <c r="D17" s="176"/>
      <c r="E17" s="176"/>
      <c r="F17" s="177"/>
      <c r="G17" s="178"/>
      <c r="O17" s="165"/>
    </row>
    <row r="18" spans="1:15" s="102" customFormat="1" ht="15.6">
      <c r="A18" s="173"/>
      <c r="B18" s="174"/>
      <c r="C18" s="175"/>
      <c r="D18" s="83" t="s">
        <v>131</v>
      </c>
      <c r="E18" s="176"/>
      <c r="F18" s="179">
        <f>IF(OSNOVA!$B$43=1,SUM(F6:F17),"")</f>
        <v>0</v>
      </c>
      <c r="G18" s="179"/>
      <c r="H18" s="78"/>
      <c r="O18" s="165"/>
    </row>
    <row r="19" spans="1:15" s="102" customFormat="1" ht="15.6">
      <c r="A19" s="167"/>
      <c r="B19" s="168"/>
      <c r="C19" s="167"/>
      <c r="D19" s="169"/>
      <c r="E19" s="167"/>
      <c r="F19" s="167"/>
      <c r="G19" s="170"/>
    </row>
    <row r="20" spans="1:15" s="97" customFormat="1" ht="15.6">
      <c r="A20" s="88"/>
      <c r="B20" s="76"/>
      <c r="C20" s="185">
        <f>+DDV</f>
        <v>9.5000000000000001E-2</v>
      </c>
      <c r="D20" s="83" t="s">
        <v>84</v>
      </c>
      <c r="E20" s="77"/>
      <c r="F20" s="87">
        <f>IF(OSNOVA!$B$43=1,SUM((F9+F13+F15)*C20),"")</f>
        <v>0</v>
      </c>
      <c r="G20" s="87"/>
    </row>
    <row r="21" spans="1:15" s="97" customFormat="1" ht="15.6">
      <c r="A21" s="88"/>
      <c r="B21" s="76"/>
      <c r="C21" s="185"/>
      <c r="D21" s="83"/>
      <c r="E21" s="77"/>
      <c r="F21" s="87"/>
      <c r="G21" s="87"/>
    </row>
    <row r="22" spans="1:15" s="97" customFormat="1" ht="15.6">
      <c r="A22" s="88"/>
      <c r="B22" s="76"/>
      <c r="C22" s="193">
        <v>0.22</v>
      </c>
      <c r="D22" s="83" t="s">
        <v>84</v>
      </c>
      <c r="E22" s="77"/>
      <c r="F22" s="87">
        <f>+C22*F11</f>
        <v>0</v>
      </c>
      <c r="G22" s="87"/>
    </row>
    <row r="23" spans="1:15" s="97" customFormat="1" ht="15.6">
      <c r="A23" s="186"/>
      <c r="B23" s="184"/>
      <c r="C23" s="187"/>
      <c r="D23" s="188"/>
      <c r="E23" s="187"/>
      <c r="F23" s="189"/>
      <c r="G23" s="78"/>
    </row>
    <row r="24" spans="1:15" s="102" customFormat="1" ht="15.6">
      <c r="A24" s="173"/>
      <c r="B24" s="174"/>
      <c r="C24" s="175"/>
      <c r="D24" s="176"/>
      <c r="E24" s="176"/>
      <c r="F24" s="177"/>
      <c r="G24" s="178"/>
      <c r="O24" s="165"/>
    </row>
    <row r="25" spans="1:15" s="97" customFormat="1" ht="15.6">
      <c r="A25" s="88"/>
      <c r="B25" s="76"/>
      <c r="C25" s="77"/>
      <c r="D25" s="83" t="s">
        <v>132</v>
      </c>
      <c r="E25" s="77"/>
      <c r="F25" s="87">
        <f>IF(OSNOVA!$B$43=1,SUM(F17:F23),"")</f>
        <v>0</v>
      </c>
      <c r="G25" s="78"/>
    </row>
    <row r="26" spans="1:15" ht="15">
      <c r="A26" s="180"/>
      <c r="B26" s="181"/>
      <c r="C26" s="180"/>
      <c r="D26" s="182"/>
      <c r="E26" s="180"/>
      <c r="F26" s="180"/>
      <c r="G26" s="183"/>
    </row>
    <row r="28" spans="1:15" s="65" customFormat="1" ht="11.4">
      <c r="B28" s="67"/>
      <c r="D28" s="68"/>
      <c r="G28" s="72"/>
    </row>
    <row r="29" spans="1:15" s="65" customFormat="1" ht="11.4">
      <c r="B29" s="67"/>
      <c r="D29" s="68"/>
      <c r="G29" s="72"/>
    </row>
    <row r="30" spans="1:15" s="65" customFormat="1" ht="11.4">
      <c r="B30" s="67"/>
      <c r="D30" s="68"/>
      <c r="G30" s="72"/>
    </row>
  </sheetData>
  <sheetProtection algorithmName="SHA-512" hashValue="jKKc79ghUQwzMH+Wyo3xT+NPtfNvtHEER9zxYwm6l0pDFDBT16Zc0TCyvS0IOWFR0J/d9Gmux5W98HTeG5+FoA==" saltValue="9ALiOu/AVkBgdmKuX7MOSQ==" spinCount="100000" sheet="1" objects="1" scenarios="1"/>
  <mergeCells count="1">
    <mergeCell ref="A3:F3"/>
  </mergeCells>
  <phoneticPr fontId="0" type="noConversion"/>
  <pageMargins left="0.98425196850393704" right="0.39370078740157483" top="0.98425196850393704" bottom="0.74803149606299213" header="0" footer="0.39370078740157483"/>
  <pageSetup paperSize="9" scale="97" firstPageNumber="0" orientation="portrait" horizontalDpi="300" verticalDpi="300" r:id="rId1"/>
  <headerFooter alignWithMargins="0">
    <oddHeader xml:space="preserve">&amp;L
</oddHeader>
    <oddFooter>&amp;C&amp;6 &amp; List: &amp;A&amp;L&amp;9&amp;R&amp;R &amp; &amp;9 &amp; List: &amp;A_x000D_&amp;R &amp; &amp;9 &amp; Stran: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G171"/>
  <sheetViews>
    <sheetView view="pageBreakPreview" zoomScaleSheetLayoutView="100" workbookViewId="0"/>
  </sheetViews>
  <sheetFormatPr defaultColWidth="9.109375" defaultRowHeight="13.2"/>
  <cols>
    <col min="1" max="1" width="4.33203125" style="2" customWidth="1"/>
    <col min="2" max="2" width="35.109375" style="3" customWidth="1"/>
    <col min="3" max="3" width="4.6640625" style="4" customWidth="1"/>
    <col min="4" max="4" width="5.44140625" style="5" customWidth="1"/>
    <col min="5" max="5" width="0.5546875" style="5" customWidth="1"/>
    <col min="6" max="6" width="15.33203125" style="6" customWidth="1"/>
    <col min="7" max="7" width="13.44140625" style="7" customWidth="1"/>
    <col min="8" max="16384" width="9.109375" style="5"/>
  </cols>
  <sheetData>
    <row r="1" spans="1:7" ht="18">
      <c r="A1" s="8"/>
      <c r="B1" s="9" t="s">
        <v>38</v>
      </c>
      <c r="C1" s="10"/>
      <c r="D1" s="10"/>
      <c r="E1" s="11"/>
      <c r="F1" s="12"/>
      <c r="G1" s="12"/>
    </row>
    <row r="2" spans="1:7" ht="17.399999999999999">
      <c r="A2" s="13"/>
      <c r="B2" s="9" t="s">
        <v>24</v>
      </c>
      <c r="C2" s="10"/>
      <c r="D2" s="10"/>
      <c r="E2" s="11"/>
      <c r="F2" s="12"/>
      <c r="G2" s="12"/>
    </row>
    <row r="3" spans="1:7" ht="17.399999999999999">
      <c r="A3" s="13"/>
      <c r="B3" s="14"/>
      <c r="C3" s="10"/>
      <c r="D3" s="10"/>
      <c r="E3" s="11"/>
      <c r="F3" s="12"/>
      <c r="G3" s="12"/>
    </row>
    <row r="4" spans="1:7">
      <c r="A4" s="15"/>
      <c r="B4" s="16"/>
      <c r="C4" s="17"/>
      <c r="D4" s="17"/>
      <c r="E4" s="11"/>
      <c r="F4" s="18"/>
      <c r="G4" s="18"/>
    </row>
    <row r="5" spans="1:7" ht="31.2">
      <c r="A5" s="19" t="s">
        <v>25</v>
      </c>
      <c r="B5" s="20" t="s">
        <v>26</v>
      </c>
      <c r="C5" s="192" t="s">
        <v>27</v>
      </c>
      <c r="D5" s="192"/>
      <c r="E5" s="21"/>
      <c r="F5" s="22" t="s">
        <v>28</v>
      </c>
      <c r="G5" s="23" t="s">
        <v>29</v>
      </c>
    </row>
    <row r="6" spans="1:7" ht="15.6">
      <c r="A6" s="24">
        <v>1</v>
      </c>
      <c r="B6" s="25"/>
      <c r="C6" s="26"/>
      <c r="D6" s="27"/>
      <c r="E6" s="28"/>
      <c r="F6" s="29"/>
      <c r="G6" s="30"/>
    </row>
    <row r="7" spans="1:7" ht="46.35" customHeight="1">
      <c r="A7" s="31">
        <f>COUNT(A6+1)</f>
        <v>1</v>
      </c>
      <c r="B7" s="32" t="s">
        <v>30</v>
      </c>
      <c r="C7" s="33"/>
      <c r="D7" s="17"/>
      <c r="E7" s="28"/>
      <c r="F7" s="34"/>
      <c r="G7" s="18"/>
    </row>
    <row r="8" spans="1:7">
      <c r="A8" s="15"/>
      <c r="B8" s="35" t="s">
        <v>31</v>
      </c>
      <c r="C8" s="36"/>
      <c r="D8" s="17" t="s">
        <v>115</v>
      </c>
      <c r="E8" s="37">
        <v>1.06463</v>
      </c>
      <c r="F8" s="38" t="e">
        <f>ROUND(#REF!*#REF!*E8,-1)</f>
        <v>#REF!</v>
      </c>
      <c r="G8" s="39" t="e">
        <f>C8*F8</f>
        <v>#REF!</v>
      </c>
    </row>
    <row r="9" spans="1:7">
      <c r="A9" s="15"/>
      <c r="B9" s="35" t="s">
        <v>32</v>
      </c>
      <c r="C9" s="36"/>
      <c r="D9" s="17" t="s">
        <v>115</v>
      </c>
      <c r="E9" s="37">
        <v>7.2395100000000001</v>
      </c>
      <c r="F9" s="38" t="e">
        <f>ROUND(#REF!*#REF!*E9,-1)</f>
        <v>#REF!</v>
      </c>
      <c r="G9" s="39" t="e">
        <f>C9*F9</f>
        <v>#REF!</v>
      </c>
    </row>
    <row r="10" spans="1:7">
      <c r="A10" s="15"/>
      <c r="B10" s="35"/>
      <c r="C10" s="36"/>
      <c r="D10" s="17"/>
      <c r="E10" s="37"/>
      <c r="F10" s="38"/>
      <c r="G10" s="39"/>
    </row>
    <row r="11" spans="1:7" ht="57.45" customHeight="1">
      <c r="A11" s="31">
        <f>COUNT(A7:A10)+1</f>
        <v>2</v>
      </c>
      <c r="B11" s="32" t="s">
        <v>63</v>
      </c>
      <c r="C11" s="33"/>
      <c r="D11" s="17"/>
      <c r="E11" s="37"/>
      <c r="F11" s="38"/>
      <c r="G11" s="18"/>
    </row>
    <row r="12" spans="1:7">
      <c r="A12" s="15"/>
      <c r="B12" s="35" t="s">
        <v>64</v>
      </c>
      <c r="C12" s="33"/>
      <c r="D12" s="17" t="s">
        <v>115</v>
      </c>
      <c r="E12" s="37">
        <v>4.3375599999999999</v>
      </c>
      <c r="F12" s="38" t="e">
        <f>ROUND(#REF!*#REF!*E12,-1)</f>
        <v>#REF!</v>
      </c>
      <c r="G12" s="39" t="e">
        <f>C12*F12</f>
        <v>#REF!</v>
      </c>
    </row>
    <row r="13" spans="1:7">
      <c r="A13" s="15"/>
      <c r="B13" s="35" t="s">
        <v>65</v>
      </c>
      <c r="C13" s="33"/>
      <c r="D13" s="17" t="s">
        <v>115</v>
      </c>
      <c r="E13" s="37">
        <v>5.8534199999999998</v>
      </c>
      <c r="F13" s="38" t="e">
        <f>ROUND(#REF!*#REF!*E13,-1)</f>
        <v>#REF!</v>
      </c>
      <c r="G13" s="39" t="e">
        <f>C13*F13</f>
        <v>#REF!</v>
      </c>
    </row>
    <row r="14" spans="1:7">
      <c r="A14" s="15"/>
      <c r="B14" s="16"/>
      <c r="C14" s="33"/>
      <c r="D14" s="17"/>
      <c r="E14" s="37"/>
      <c r="F14" s="38"/>
      <c r="G14" s="18"/>
    </row>
    <row r="15" spans="1:7" ht="57.45" customHeight="1">
      <c r="A15" s="31">
        <f>COUNT(A7:A14)+1</f>
        <v>3</v>
      </c>
      <c r="B15" s="32" t="s">
        <v>66</v>
      </c>
      <c r="E15" s="37"/>
      <c r="F15" s="38"/>
    </row>
    <row r="16" spans="1:7" ht="79.2">
      <c r="A16" s="15"/>
      <c r="B16" s="40" t="s">
        <v>106</v>
      </c>
      <c r="E16" s="37"/>
      <c r="F16" s="38"/>
    </row>
    <row r="17" spans="1:7" ht="39.6">
      <c r="A17" s="15"/>
      <c r="B17" s="40" t="s">
        <v>107</v>
      </c>
      <c r="E17" s="37"/>
      <c r="F17" s="38"/>
    </row>
    <row r="18" spans="1:7">
      <c r="A18" s="15"/>
      <c r="B18" s="41" t="s">
        <v>108</v>
      </c>
      <c r="D18" s="5" t="s">
        <v>117</v>
      </c>
      <c r="E18" s="37">
        <v>245.12195</v>
      </c>
      <c r="F18" s="38" t="e">
        <f>ROUND(#REF!*#REF!*E18,-1)</f>
        <v>#REF!</v>
      </c>
      <c r="G18" s="42" t="e">
        <f>C18*F18</f>
        <v>#REF!</v>
      </c>
    </row>
    <row r="19" spans="1:7">
      <c r="A19" s="15"/>
      <c r="B19" s="41" t="s">
        <v>109</v>
      </c>
      <c r="D19" s="5" t="s">
        <v>117</v>
      </c>
      <c r="E19" s="37">
        <v>292.68293</v>
      </c>
      <c r="F19" s="38" t="e">
        <f>ROUND(#REF!*#REF!*E19,-1)</f>
        <v>#REF!</v>
      </c>
      <c r="G19" s="42" t="e">
        <f>C19*F19</f>
        <v>#REF!</v>
      </c>
    </row>
    <row r="20" spans="1:7">
      <c r="A20" s="15"/>
      <c r="B20" s="41" t="s">
        <v>110</v>
      </c>
      <c r="D20" s="5" t="s">
        <v>117</v>
      </c>
      <c r="E20" s="37">
        <v>392.68293</v>
      </c>
      <c r="F20" s="38" t="e">
        <f>ROUND(#REF!*#REF!*E20,-1)</f>
        <v>#REF!</v>
      </c>
      <c r="G20" s="42" t="e">
        <f>C20*F20</f>
        <v>#REF!</v>
      </c>
    </row>
    <row r="21" spans="1:7">
      <c r="A21" s="15"/>
      <c r="B21" s="41" t="s">
        <v>111</v>
      </c>
      <c r="D21" s="5" t="s">
        <v>117</v>
      </c>
      <c r="E21" s="37">
        <v>507.31707</v>
      </c>
      <c r="F21" s="38" t="e">
        <f>ROUND(#REF!*#REF!*E21,-1)</f>
        <v>#REF!</v>
      </c>
      <c r="G21" s="42" t="e">
        <f>C21*F21</f>
        <v>#REF!</v>
      </c>
    </row>
    <row r="22" spans="1:7">
      <c r="A22" s="15"/>
      <c r="B22" s="16"/>
      <c r="C22" s="33"/>
      <c r="D22" s="17"/>
      <c r="E22" s="37"/>
      <c r="F22" s="38"/>
      <c r="G22" s="18"/>
    </row>
    <row r="23" spans="1:7" ht="68.7" customHeight="1">
      <c r="A23" s="31">
        <f>COUNT(A7:A22)+1</f>
        <v>4</v>
      </c>
      <c r="B23" s="32" t="s">
        <v>60</v>
      </c>
      <c r="E23" s="43"/>
      <c r="F23" s="38"/>
    </row>
    <row r="24" spans="1:7" ht="66">
      <c r="A24" s="15"/>
      <c r="B24" s="40" t="s">
        <v>67</v>
      </c>
      <c r="E24" s="43"/>
      <c r="F24" s="38"/>
    </row>
    <row r="25" spans="1:7">
      <c r="A25" s="15"/>
      <c r="B25" s="41" t="s">
        <v>68</v>
      </c>
      <c r="D25" s="5" t="s">
        <v>117</v>
      </c>
      <c r="E25" s="43">
        <v>206</v>
      </c>
      <c r="F25" s="38" t="e">
        <f>ROUND(#REF!*#REF!*E25,-1)</f>
        <v>#REF!</v>
      </c>
      <c r="G25" s="42" t="e">
        <f>C25*F25</f>
        <v>#REF!</v>
      </c>
    </row>
    <row r="26" spans="1:7">
      <c r="A26" s="15"/>
      <c r="E26" s="43"/>
      <c r="F26" s="38"/>
    </row>
    <row r="27" spans="1:7" ht="23.85" customHeight="1">
      <c r="A27" s="31">
        <f>COUNT(A7:A26)+1</f>
        <v>5</v>
      </c>
      <c r="B27" s="44" t="s">
        <v>69</v>
      </c>
      <c r="C27" s="33"/>
      <c r="D27" s="17"/>
      <c r="E27" s="37"/>
      <c r="F27" s="38"/>
      <c r="G27" s="18"/>
    </row>
    <row r="28" spans="1:7">
      <c r="A28" s="15"/>
      <c r="B28" s="35" t="s">
        <v>70</v>
      </c>
      <c r="C28" s="36"/>
      <c r="D28" s="17" t="s">
        <v>117</v>
      </c>
      <c r="E28" s="37">
        <v>7.0057299999999998</v>
      </c>
      <c r="F28" s="38" t="e">
        <f>ROUND(#REF!*#REF!*E28,-1)</f>
        <v>#REF!</v>
      </c>
      <c r="G28" s="39" t="e">
        <f>C28*F28</f>
        <v>#REF!</v>
      </c>
    </row>
    <row r="29" spans="1:7">
      <c r="A29" s="15"/>
      <c r="B29" s="35" t="s">
        <v>71</v>
      </c>
      <c r="C29" s="36"/>
      <c r="D29" s="17" t="s">
        <v>117</v>
      </c>
      <c r="E29" s="37">
        <v>27.877359999999999</v>
      </c>
      <c r="F29" s="38" t="e">
        <f>ROUND(#REF!*#REF!*E29,-1)</f>
        <v>#REF!</v>
      </c>
      <c r="G29" s="39" t="e">
        <f>C29*F29</f>
        <v>#REF!</v>
      </c>
    </row>
    <row r="30" spans="1:7">
      <c r="A30" s="15"/>
      <c r="B30" s="16"/>
      <c r="C30" s="33"/>
      <c r="D30" s="17"/>
      <c r="E30" s="37"/>
      <c r="F30" s="38"/>
      <c r="G30" s="18"/>
    </row>
    <row r="31" spans="1:7" ht="23.85" customHeight="1">
      <c r="A31" s="31">
        <f>COUNT(A7:A30)+1</f>
        <v>6</v>
      </c>
      <c r="B31" s="44" t="s">
        <v>72</v>
      </c>
      <c r="C31" s="33"/>
      <c r="D31" s="17"/>
      <c r="E31" s="37"/>
      <c r="F31" s="38"/>
      <c r="G31" s="18"/>
    </row>
    <row r="32" spans="1:7">
      <c r="A32" s="15"/>
      <c r="B32" s="35" t="s">
        <v>70</v>
      </c>
      <c r="C32" s="36"/>
      <c r="D32" s="17" t="s">
        <v>117</v>
      </c>
      <c r="E32" s="37">
        <v>6.1565899999999996</v>
      </c>
      <c r="F32" s="38" t="e">
        <f>ROUND(#REF!*#REF!*E32,-1)</f>
        <v>#REF!</v>
      </c>
      <c r="G32" s="39" t="e">
        <f>C32*F32</f>
        <v>#REF!</v>
      </c>
    </row>
    <row r="33" spans="1:7">
      <c r="A33" s="15"/>
      <c r="B33" s="35" t="s">
        <v>71</v>
      </c>
      <c r="C33" s="36"/>
      <c r="D33" s="17" t="s">
        <v>117</v>
      </c>
      <c r="E33" s="37">
        <v>24.131830000000001</v>
      </c>
      <c r="F33" s="38" t="e">
        <f>ROUND(#REF!*#REF!*E33,-1)</f>
        <v>#REF!</v>
      </c>
      <c r="G33" s="39" t="e">
        <f>C33*F33</f>
        <v>#REF!</v>
      </c>
    </row>
    <row r="34" spans="1:7">
      <c r="A34" s="15"/>
      <c r="B34" s="16" t="s">
        <v>73</v>
      </c>
      <c r="C34" s="33"/>
      <c r="D34" s="17"/>
      <c r="E34" s="37"/>
      <c r="F34" s="38"/>
      <c r="G34" s="18"/>
    </row>
    <row r="35" spans="1:7" ht="23.85" customHeight="1">
      <c r="A35" s="31">
        <f>COUNT(A7:A34)+1</f>
        <v>7</v>
      </c>
      <c r="B35" s="32" t="s">
        <v>74</v>
      </c>
      <c r="C35" s="33"/>
      <c r="D35" s="17"/>
      <c r="E35" s="37"/>
      <c r="F35" s="38"/>
      <c r="G35" s="18"/>
    </row>
    <row r="36" spans="1:7">
      <c r="A36" s="15"/>
      <c r="B36" s="35" t="s">
        <v>75</v>
      </c>
      <c r="C36" s="36"/>
      <c r="D36" s="17" t="s">
        <v>117</v>
      </c>
      <c r="E36" s="37">
        <v>17.05799</v>
      </c>
      <c r="F36" s="38" t="e">
        <f>ROUND(#REF!*#REF!*E36,-1)</f>
        <v>#REF!</v>
      </c>
      <c r="G36" s="39" t="e">
        <f>C36*F36</f>
        <v>#REF!</v>
      </c>
    </row>
    <row r="37" spans="1:7">
      <c r="A37" s="15"/>
      <c r="B37" s="35" t="s">
        <v>76</v>
      </c>
      <c r="C37" s="36"/>
      <c r="D37" s="17" t="s">
        <v>117</v>
      </c>
      <c r="E37" s="37">
        <v>30.713460000000001</v>
      </c>
      <c r="F37" s="38" t="e">
        <f>ROUND(#REF!*#REF!*E37,-1)</f>
        <v>#REF!</v>
      </c>
      <c r="G37" s="39" t="e">
        <f>C37*F37</f>
        <v>#REF!</v>
      </c>
    </row>
    <row r="38" spans="1:7">
      <c r="A38" s="15"/>
      <c r="B38" s="16" t="s">
        <v>73</v>
      </c>
      <c r="C38" s="33"/>
      <c r="D38" s="17"/>
      <c r="E38" s="37"/>
      <c r="F38" s="38"/>
      <c r="G38" s="18"/>
    </row>
    <row r="39" spans="1:7" ht="23.85" customHeight="1">
      <c r="A39" s="31">
        <f>COUNT(A7:A38)+1</f>
        <v>8</v>
      </c>
      <c r="B39" s="32" t="s">
        <v>50</v>
      </c>
      <c r="C39" s="33"/>
      <c r="D39" s="17"/>
      <c r="E39" s="37"/>
      <c r="F39" s="38"/>
      <c r="G39" s="18"/>
    </row>
    <row r="40" spans="1:7">
      <c r="A40" s="15"/>
      <c r="B40" s="35" t="s">
        <v>51</v>
      </c>
      <c r="C40" s="36"/>
      <c r="D40" s="17" t="s">
        <v>117</v>
      </c>
      <c r="E40" s="37">
        <v>5.7279299999999997</v>
      </c>
      <c r="F40" s="38" t="e">
        <f>ROUND(#REF!*#REF!*E40,-1)</f>
        <v>#REF!</v>
      </c>
      <c r="G40" s="39" t="e">
        <f>C40*F40</f>
        <v>#REF!</v>
      </c>
    </row>
    <row r="41" spans="1:7">
      <c r="A41" s="15"/>
      <c r="B41" s="35" t="s">
        <v>52</v>
      </c>
      <c r="C41" s="36"/>
      <c r="D41" s="17" t="s">
        <v>117</v>
      </c>
      <c r="E41" s="37">
        <v>18.417200000000001</v>
      </c>
      <c r="F41" s="38" t="e">
        <f>ROUND(#REF!*#REF!*E41,-1)</f>
        <v>#REF!</v>
      </c>
      <c r="G41" s="39" t="e">
        <f>C41*F41</f>
        <v>#REF!</v>
      </c>
    </row>
    <row r="42" spans="1:7">
      <c r="A42" s="15"/>
      <c r="B42" s="16" t="s">
        <v>73</v>
      </c>
      <c r="C42" s="33"/>
      <c r="D42" s="17"/>
      <c r="E42" s="37"/>
      <c r="F42" s="38"/>
      <c r="G42" s="18"/>
    </row>
    <row r="43" spans="1:7" ht="23.85" customHeight="1">
      <c r="A43" s="31">
        <f>COUNT(A7:A42)+1</f>
        <v>9</v>
      </c>
      <c r="B43" s="32" t="s">
        <v>53</v>
      </c>
      <c r="C43" s="33"/>
      <c r="D43" s="17"/>
      <c r="E43" s="37"/>
      <c r="F43" s="38"/>
      <c r="G43" s="18"/>
    </row>
    <row r="44" spans="1:7">
      <c r="A44" s="15"/>
      <c r="B44" s="35" t="s">
        <v>54</v>
      </c>
      <c r="C44" s="33"/>
      <c r="D44" s="17" t="s">
        <v>117</v>
      </c>
      <c r="E44" s="37">
        <v>10.40244</v>
      </c>
      <c r="F44" s="38" t="e">
        <f>ROUND(#REF!*#REF!*E44,-1)</f>
        <v>#REF!</v>
      </c>
      <c r="G44" s="39" t="e">
        <f>C44*F44</f>
        <v>#REF!</v>
      </c>
    </row>
    <row r="45" spans="1:7">
      <c r="A45" s="15"/>
      <c r="B45" s="16" t="s">
        <v>73</v>
      </c>
      <c r="C45" s="33"/>
      <c r="D45" s="17"/>
      <c r="E45" s="37"/>
      <c r="F45" s="38"/>
      <c r="G45" s="18"/>
    </row>
    <row r="46" spans="1:7" ht="23.85" customHeight="1">
      <c r="A46" s="31">
        <f>COUNT(A7:A45)+1</f>
        <v>10</v>
      </c>
      <c r="B46" s="32" t="s">
        <v>55</v>
      </c>
      <c r="C46" s="33"/>
      <c r="D46" s="17"/>
      <c r="E46" s="37"/>
      <c r="F46" s="38"/>
      <c r="G46" s="18"/>
    </row>
    <row r="47" spans="1:7">
      <c r="A47" s="15"/>
      <c r="B47" s="35" t="s">
        <v>56</v>
      </c>
      <c r="C47" s="36"/>
      <c r="D47" s="17" t="s">
        <v>117</v>
      </c>
      <c r="E47" s="37">
        <v>21.919509999999999</v>
      </c>
      <c r="F47" s="38" t="e">
        <f>ROUND(#REF!*#REF!*E47,-1)</f>
        <v>#REF!</v>
      </c>
      <c r="G47" s="39" t="e">
        <f>C47*F47</f>
        <v>#REF!</v>
      </c>
    </row>
    <row r="48" spans="1:7">
      <c r="A48" s="15"/>
      <c r="B48" s="35" t="s">
        <v>57</v>
      </c>
      <c r="C48" s="36"/>
      <c r="D48" s="17" t="s">
        <v>117</v>
      </c>
      <c r="E48" s="37">
        <v>34.28293</v>
      </c>
      <c r="F48" s="38" t="e">
        <f>ROUND(#REF!*#REF!*E48,-1)</f>
        <v>#REF!</v>
      </c>
      <c r="G48" s="39" t="e">
        <f>C48*F48</f>
        <v>#REF!</v>
      </c>
    </row>
    <row r="49" spans="1:7">
      <c r="A49" s="15"/>
      <c r="B49" s="16" t="s">
        <v>73</v>
      </c>
      <c r="C49" s="33"/>
      <c r="D49" s="17"/>
      <c r="E49" s="37"/>
      <c r="F49" s="38"/>
      <c r="G49" s="18"/>
    </row>
    <row r="50" spans="1:7" ht="46.35" customHeight="1">
      <c r="A50" s="31">
        <f>COUNT($A$7:A49)+1</f>
        <v>11</v>
      </c>
      <c r="B50" s="32" t="s">
        <v>58</v>
      </c>
      <c r="C50" s="36"/>
      <c r="D50" s="17"/>
      <c r="E50" s="45"/>
      <c r="F50" s="46"/>
      <c r="G50" s="39"/>
    </row>
    <row r="51" spans="1:7">
      <c r="A51" s="15"/>
      <c r="B51" s="35" t="s">
        <v>59</v>
      </c>
      <c r="C51" s="36"/>
      <c r="D51" s="17" t="s">
        <v>117</v>
      </c>
      <c r="E51" s="45">
        <v>45.731707319999998</v>
      </c>
      <c r="F51" s="38" t="e">
        <f>ROUND(#REF!*#REF!*E51,-1)</f>
        <v>#REF!</v>
      </c>
      <c r="G51" s="39" t="e">
        <f>C51*F51</f>
        <v>#REF!</v>
      </c>
    </row>
    <row r="52" spans="1:7">
      <c r="A52" s="15"/>
      <c r="B52" s="16"/>
      <c r="C52" s="36"/>
      <c r="D52" s="17"/>
      <c r="E52" s="45"/>
      <c r="F52" s="46"/>
      <c r="G52" s="39"/>
    </row>
    <row r="53" spans="1:7" ht="35.1" customHeight="1">
      <c r="A53" s="31">
        <f>COUNT($A$7:A52)+1</f>
        <v>12</v>
      </c>
      <c r="B53" s="32" t="s">
        <v>16</v>
      </c>
      <c r="C53" s="33"/>
      <c r="D53" s="17"/>
      <c r="E53" s="37"/>
      <c r="F53" s="38"/>
      <c r="G53" s="18"/>
    </row>
    <row r="54" spans="1:7">
      <c r="A54" s="15"/>
      <c r="B54" s="35" t="s">
        <v>51</v>
      </c>
      <c r="C54" s="36"/>
      <c r="D54" s="17" t="s">
        <v>117</v>
      </c>
      <c r="E54" s="37">
        <v>8.5442699999999991</v>
      </c>
      <c r="F54" s="38" t="e">
        <f>ROUND(#REF!*#REF!*E54,-1)</f>
        <v>#REF!</v>
      </c>
      <c r="G54" s="39" t="e">
        <f>C54*F54</f>
        <v>#REF!</v>
      </c>
    </row>
    <row r="55" spans="1:7">
      <c r="A55" s="15"/>
      <c r="B55" s="35" t="s">
        <v>52</v>
      </c>
      <c r="C55" s="36"/>
      <c r="D55" s="17" t="s">
        <v>117</v>
      </c>
      <c r="E55" s="37">
        <v>19.240410000000001</v>
      </c>
      <c r="F55" s="38" t="e">
        <f>ROUND(#REF!*#REF!*E55,-1)</f>
        <v>#REF!</v>
      </c>
      <c r="G55" s="39" t="e">
        <f>C55*F55</f>
        <v>#REF!</v>
      </c>
    </row>
    <row r="56" spans="1:7">
      <c r="A56" s="15"/>
      <c r="B56" s="16" t="s">
        <v>73</v>
      </c>
      <c r="C56" s="33"/>
      <c r="D56" s="17"/>
      <c r="E56" s="37"/>
      <c r="F56" s="38"/>
      <c r="G56" s="18"/>
    </row>
    <row r="57" spans="1:7" ht="35.1" customHeight="1">
      <c r="A57" s="31">
        <f>COUNT($A$7:A56)+1</f>
        <v>13</v>
      </c>
      <c r="B57" s="32" t="s">
        <v>17</v>
      </c>
      <c r="C57" s="33"/>
      <c r="D57" s="17"/>
      <c r="E57" s="37"/>
      <c r="F57" s="38"/>
      <c r="G57" s="18"/>
    </row>
    <row r="58" spans="1:7">
      <c r="A58" s="15"/>
      <c r="B58" s="35" t="s">
        <v>18</v>
      </c>
      <c r="C58" s="36"/>
      <c r="D58" s="17" t="s">
        <v>117</v>
      </c>
      <c r="E58" s="37">
        <v>65.609759999999994</v>
      </c>
      <c r="F58" s="38" t="e">
        <f>ROUND(#REF!*#REF!*E58,-1)</f>
        <v>#REF!</v>
      </c>
      <c r="G58" s="39" t="e">
        <f>C58*F58</f>
        <v>#REF!</v>
      </c>
    </row>
    <row r="59" spans="1:7">
      <c r="A59" s="15"/>
      <c r="B59" s="35" t="s">
        <v>19</v>
      </c>
      <c r="C59" s="36"/>
      <c r="D59" s="17" t="s">
        <v>117</v>
      </c>
      <c r="E59" s="37"/>
      <c r="F59" s="38" t="e">
        <f>ROUND(#REF!*#REF!*E59,-1)</f>
        <v>#REF!</v>
      </c>
      <c r="G59" s="39" t="e">
        <f>C59*F59</f>
        <v>#REF!</v>
      </c>
    </row>
    <row r="60" spans="1:7">
      <c r="A60" s="15"/>
      <c r="B60" s="35" t="s">
        <v>20</v>
      </c>
      <c r="C60" s="36"/>
      <c r="D60" s="17" t="s">
        <v>117</v>
      </c>
      <c r="E60" s="37">
        <v>43.256100000000004</v>
      </c>
      <c r="F60" s="38" t="e">
        <f>ROUND(#REF!*#REF!*E60,-1)</f>
        <v>#REF!</v>
      </c>
      <c r="G60" s="39" t="e">
        <f>C60*F60</f>
        <v>#REF!</v>
      </c>
    </row>
    <row r="61" spans="1:7">
      <c r="A61" s="15"/>
      <c r="B61" s="16" t="s">
        <v>73</v>
      </c>
      <c r="C61" s="33"/>
      <c r="D61" s="17"/>
      <c r="E61" s="37"/>
      <c r="F61" s="38"/>
      <c r="G61" s="18"/>
    </row>
    <row r="62" spans="1:7" ht="35.1" customHeight="1">
      <c r="A62" s="31">
        <f>COUNT($A$7:A61)+1</f>
        <v>14</v>
      </c>
      <c r="B62" s="32" t="s">
        <v>21</v>
      </c>
      <c r="C62" s="33"/>
      <c r="D62" s="17"/>
      <c r="E62" s="37"/>
      <c r="F62" s="38"/>
      <c r="G62" s="18"/>
    </row>
    <row r="63" spans="1:7">
      <c r="A63" s="15"/>
      <c r="B63" s="35" t="s">
        <v>54</v>
      </c>
      <c r="C63" s="36"/>
      <c r="D63" s="17" t="s">
        <v>117</v>
      </c>
      <c r="E63" s="37">
        <v>51.432679999999998</v>
      </c>
      <c r="F63" s="38" t="e">
        <f>ROUND(#REF!*#REF!*E63,-1)</f>
        <v>#REF!</v>
      </c>
      <c r="G63" s="39" t="e">
        <f t="shared" ref="G63:G69" si="0">C63*F63</f>
        <v>#REF!</v>
      </c>
    </row>
    <row r="64" spans="1:7">
      <c r="A64" s="15"/>
      <c r="B64" s="35" t="s">
        <v>22</v>
      </c>
      <c r="C64" s="36"/>
      <c r="D64" s="17" t="s">
        <v>117</v>
      </c>
      <c r="E64" s="37">
        <v>67.316339999999997</v>
      </c>
      <c r="F64" s="38" t="e">
        <f>ROUND(#REF!*#REF!*E64,-1)</f>
        <v>#REF!</v>
      </c>
      <c r="G64" s="39" t="e">
        <f t="shared" si="0"/>
        <v>#REF!</v>
      </c>
    </row>
    <row r="65" spans="1:7">
      <c r="A65" s="15"/>
      <c r="B65" s="35" t="s">
        <v>23</v>
      </c>
      <c r="C65" s="36"/>
      <c r="D65" s="17" t="s">
        <v>117</v>
      </c>
      <c r="E65" s="37">
        <v>114.29512</v>
      </c>
      <c r="F65" s="38" t="e">
        <f>ROUND(#REF!*#REF!*E65,-1)</f>
        <v>#REF!</v>
      </c>
      <c r="G65" s="39" t="e">
        <f t="shared" si="0"/>
        <v>#REF!</v>
      </c>
    </row>
    <row r="66" spans="1:7">
      <c r="A66" s="15"/>
      <c r="B66" s="35" t="s">
        <v>112</v>
      </c>
      <c r="C66" s="36"/>
      <c r="D66" s="17" t="s">
        <v>117</v>
      </c>
      <c r="E66" s="37">
        <v>179.10975999999999</v>
      </c>
      <c r="F66" s="38" t="e">
        <f>ROUND(#REF!*#REF!*E66,-1)</f>
        <v>#REF!</v>
      </c>
      <c r="G66" s="39" t="e">
        <f t="shared" si="0"/>
        <v>#REF!</v>
      </c>
    </row>
    <row r="67" spans="1:7">
      <c r="A67" s="15"/>
      <c r="B67" s="35" t="s">
        <v>18</v>
      </c>
      <c r="C67" s="36"/>
      <c r="D67" s="17" t="s">
        <v>117</v>
      </c>
      <c r="E67" s="37">
        <v>108.33317</v>
      </c>
      <c r="F67" s="38" t="e">
        <f>ROUND(#REF!*#REF!*E67,-1)</f>
        <v>#REF!</v>
      </c>
      <c r="G67" s="39" t="e">
        <f t="shared" si="0"/>
        <v>#REF!</v>
      </c>
    </row>
    <row r="68" spans="1:7">
      <c r="A68" s="15"/>
      <c r="B68" s="35" t="s">
        <v>19</v>
      </c>
      <c r="C68" s="36"/>
      <c r="D68" s="17" t="s">
        <v>117</v>
      </c>
      <c r="E68" s="37">
        <v>140.23645999999999</v>
      </c>
      <c r="F68" s="38" t="e">
        <f>ROUND(#REF!*#REF!*E68,-1)</f>
        <v>#REF!</v>
      </c>
      <c r="G68" s="39" t="e">
        <f t="shared" si="0"/>
        <v>#REF!</v>
      </c>
    </row>
    <row r="69" spans="1:7">
      <c r="A69" s="15"/>
      <c r="B69" s="35" t="s">
        <v>20</v>
      </c>
      <c r="C69" s="36"/>
      <c r="D69" s="17" t="s">
        <v>117</v>
      </c>
      <c r="E69" s="37">
        <v>169.68293</v>
      </c>
      <c r="F69" s="38" t="e">
        <f>ROUND(#REF!*#REF!*E69,-1)</f>
        <v>#REF!</v>
      </c>
      <c r="G69" s="39" t="e">
        <f t="shared" si="0"/>
        <v>#REF!</v>
      </c>
    </row>
    <row r="70" spans="1:7">
      <c r="A70" s="15"/>
      <c r="B70" s="16" t="s">
        <v>73</v>
      </c>
      <c r="C70" s="33"/>
      <c r="D70" s="17"/>
      <c r="E70" s="37"/>
      <c r="F70" s="38"/>
      <c r="G70" s="18"/>
    </row>
    <row r="71" spans="1:7" ht="46.35" customHeight="1">
      <c r="A71" s="31">
        <f>COUNT($A$7:A70)+1</f>
        <v>15</v>
      </c>
      <c r="B71" s="32" t="s">
        <v>113</v>
      </c>
      <c r="C71" s="47"/>
      <c r="D71" s="48"/>
      <c r="E71" s="37"/>
      <c r="F71" s="38"/>
      <c r="G71" s="49"/>
    </row>
    <row r="72" spans="1:7">
      <c r="A72" s="15"/>
      <c r="B72" s="35" t="s">
        <v>33</v>
      </c>
      <c r="C72" s="36"/>
      <c r="D72" s="17" t="s">
        <v>117</v>
      </c>
      <c r="E72" s="37">
        <v>59.4</v>
      </c>
      <c r="F72" s="38" t="e">
        <f>ROUND(#REF!*#REF!*E72,-1)</f>
        <v>#REF!</v>
      </c>
      <c r="G72" s="39" t="e">
        <f>C72*F72</f>
        <v>#REF!</v>
      </c>
    </row>
    <row r="73" spans="1:7">
      <c r="A73" s="15"/>
      <c r="B73" s="35" t="s">
        <v>34</v>
      </c>
      <c r="C73" s="36"/>
      <c r="D73" s="17" t="s">
        <v>117</v>
      </c>
      <c r="E73" s="37">
        <v>77.7</v>
      </c>
      <c r="F73" s="38" t="e">
        <f>ROUND(#REF!*#REF!*E73,-1)</f>
        <v>#REF!</v>
      </c>
      <c r="G73" s="39" t="e">
        <f>C73*F73</f>
        <v>#REF!</v>
      </c>
    </row>
    <row r="74" spans="1:7">
      <c r="A74" s="15"/>
      <c r="B74" s="35" t="s">
        <v>35</v>
      </c>
      <c r="C74" s="36"/>
      <c r="D74" s="17" t="s">
        <v>117</v>
      </c>
      <c r="E74" s="37">
        <v>125</v>
      </c>
      <c r="F74" s="38" t="e">
        <f>ROUND(#REF!*#REF!*E74,-1)</f>
        <v>#REF!</v>
      </c>
      <c r="G74" s="39" t="e">
        <f>C74*F74</f>
        <v>#REF!</v>
      </c>
    </row>
    <row r="75" spans="1:7">
      <c r="C75" s="1"/>
      <c r="E75" s="37"/>
      <c r="F75" s="38"/>
      <c r="G75" s="42"/>
    </row>
    <row r="76" spans="1:7" ht="35.1" customHeight="1">
      <c r="A76" s="31">
        <f>COUNT($A$7:A75)+1</f>
        <v>16</v>
      </c>
      <c r="B76" s="32" t="s">
        <v>36</v>
      </c>
      <c r="C76" s="47"/>
      <c r="D76" s="48"/>
      <c r="E76" s="37"/>
      <c r="F76" s="38"/>
      <c r="G76" s="49"/>
    </row>
    <row r="77" spans="1:7">
      <c r="A77" s="15"/>
      <c r="B77" s="35" t="s">
        <v>33</v>
      </c>
      <c r="C77" s="36"/>
      <c r="D77" s="17" t="s">
        <v>117</v>
      </c>
      <c r="E77" s="37">
        <v>59.4</v>
      </c>
      <c r="F77" s="38" t="e">
        <f>ROUND(#REF!*#REF!*E77,-1)</f>
        <v>#REF!</v>
      </c>
      <c r="G77" s="39" t="e">
        <f>C77*F77</f>
        <v>#REF!</v>
      </c>
    </row>
    <row r="78" spans="1:7">
      <c r="A78" s="15"/>
      <c r="B78" s="35" t="s">
        <v>34</v>
      </c>
      <c r="C78" s="36"/>
      <c r="D78" s="17" t="s">
        <v>117</v>
      </c>
      <c r="E78" s="37">
        <v>77.7</v>
      </c>
      <c r="F78" s="38" t="e">
        <f>ROUND(#REF!*#REF!*E78,-1)</f>
        <v>#REF!</v>
      </c>
      <c r="G78" s="39" t="e">
        <f>C78*F78</f>
        <v>#REF!</v>
      </c>
    </row>
    <row r="79" spans="1:7">
      <c r="A79" s="15"/>
      <c r="B79" s="35" t="s">
        <v>35</v>
      </c>
      <c r="C79" s="36"/>
      <c r="D79" s="17" t="s">
        <v>117</v>
      </c>
      <c r="E79" s="37">
        <v>125</v>
      </c>
      <c r="F79" s="38" t="e">
        <f>ROUND(#REF!*#REF!*E79,-1)</f>
        <v>#REF!</v>
      </c>
      <c r="G79" s="39" t="e">
        <f>C79*F79</f>
        <v>#REF!</v>
      </c>
    </row>
    <row r="80" spans="1:7">
      <c r="B80" s="16"/>
      <c r="C80" s="33"/>
      <c r="D80" s="17"/>
      <c r="E80" s="37"/>
      <c r="F80" s="38"/>
      <c r="G80" s="18"/>
    </row>
    <row r="81" spans="1:7" ht="57.45" customHeight="1">
      <c r="A81" s="31">
        <f>COUNT($A$7:A80)+1</f>
        <v>17</v>
      </c>
      <c r="B81" s="32" t="s">
        <v>37</v>
      </c>
      <c r="C81" s="50"/>
      <c r="D81" s="51"/>
      <c r="E81" s="37"/>
      <c r="F81" s="38"/>
      <c r="G81" s="52"/>
    </row>
    <row r="82" spans="1:7">
      <c r="A82" s="15"/>
      <c r="B82" s="41" t="s">
        <v>6</v>
      </c>
      <c r="C82" s="1"/>
      <c r="D82" s="5" t="s">
        <v>117</v>
      </c>
      <c r="E82" s="37">
        <v>409.96138000000002</v>
      </c>
      <c r="F82" s="38" t="e">
        <f>ROUND(#REF!*#REF!*E82,-1)</f>
        <v>#REF!</v>
      </c>
      <c r="G82" s="42" t="e">
        <f>C82*F82</f>
        <v>#REF!</v>
      </c>
    </row>
    <row r="83" spans="1:7">
      <c r="A83" s="15"/>
      <c r="B83" s="16"/>
      <c r="C83" s="33"/>
      <c r="D83" s="17"/>
      <c r="E83" s="37"/>
      <c r="F83" s="38"/>
      <c r="G83" s="18"/>
    </row>
    <row r="84" spans="1:7" ht="68.7" customHeight="1">
      <c r="A84" s="31">
        <f>COUNT($A$7:A83)+1</f>
        <v>18</v>
      </c>
      <c r="B84" s="32" t="s">
        <v>7</v>
      </c>
      <c r="C84" s="33"/>
      <c r="D84" s="17"/>
      <c r="E84" s="37"/>
      <c r="F84" s="38"/>
      <c r="G84" s="18"/>
    </row>
    <row r="85" spans="1:7">
      <c r="A85" s="15"/>
      <c r="B85" s="35" t="s">
        <v>8</v>
      </c>
      <c r="C85" s="33"/>
      <c r="D85" s="17" t="s">
        <v>117</v>
      </c>
      <c r="E85" s="37">
        <v>54.878050000000002</v>
      </c>
      <c r="F85" s="38" t="e">
        <f>ROUND(#REF!*#REF!*E85,-1)</f>
        <v>#REF!</v>
      </c>
      <c r="G85" s="39" t="e">
        <f>C85*F85</f>
        <v>#REF!</v>
      </c>
    </row>
    <row r="86" spans="1:7">
      <c r="A86" s="15"/>
      <c r="B86" s="35" t="s">
        <v>9</v>
      </c>
      <c r="C86" s="33"/>
      <c r="D86" s="17" t="s">
        <v>117</v>
      </c>
      <c r="E86" s="37">
        <v>67.073170000000005</v>
      </c>
      <c r="F86" s="38" t="e">
        <f>ROUND(#REF!*#REF!*E86,-1)</f>
        <v>#REF!</v>
      </c>
      <c r="G86" s="39" t="e">
        <f>C86*F86</f>
        <v>#REF!</v>
      </c>
    </row>
    <row r="87" spans="1:7">
      <c r="A87" s="15"/>
      <c r="B87" s="16"/>
      <c r="C87" s="33"/>
      <c r="D87" s="17"/>
      <c r="E87" s="37"/>
      <c r="F87" s="38"/>
      <c r="G87" s="18"/>
    </row>
    <row r="88" spans="1:7" ht="68.7" customHeight="1">
      <c r="A88" s="31">
        <f>COUNT($A$7:A87)+1</f>
        <v>19</v>
      </c>
      <c r="B88" s="32" t="s">
        <v>10</v>
      </c>
      <c r="C88" s="33"/>
      <c r="D88" s="17"/>
      <c r="E88" s="37"/>
      <c r="F88" s="38"/>
      <c r="G88" s="18"/>
    </row>
    <row r="89" spans="1:7">
      <c r="A89" s="15"/>
      <c r="B89" s="35" t="s">
        <v>8</v>
      </c>
      <c r="C89" s="33"/>
      <c r="D89" s="17" t="s">
        <v>117</v>
      </c>
      <c r="E89" s="37">
        <v>54.878050000000002</v>
      </c>
      <c r="F89" s="38" t="e">
        <f>ROUND(#REF!*#REF!*E89,-1)</f>
        <v>#REF!</v>
      </c>
      <c r="G89" s="39" t="e">
        <f>C89*F89</f>
        <v>#REF!</v>
      </c>
    </row>
    <row r="90" spans="1:7">
      <c r="A90" s="15"/>
      <c r="B90" s="35" t="s">
        <v>9</v>
      </c>
      <c r="C90" s="33"/>
      <c r="D90" s="17" t="s">
        <v>117</v>
      </c>
      <c r="E90" s="37">
        <v>67.073170000000005</v>
      </c>
      <c r="F90" s="38" t="e">
        <f>ROUND(#REF!*#REF!*E90,-1)</f>
        <v>#REF!</v>
      </c>
      <c r="G90" s="39" t="e">
        <f>C90*F90</f>
        <v>#REF!</v>
      </c>
    </row>
    <row r="91" spans="1:7">
      <c r="A91" s="15"/>
      <c r="B91" s="16"/>
      <c r="C91" s="33"/>
      <c r="D91" s="17"/>
      <c r="E91" s="37"/>
      <c r="F91" s="38"/>
      <c r="G91" s="18"/>
    </row>
    <row r="92" spans="1:7" ht="68.7" customHeight="1">
      <c r="A92" s="31">
        <f>COUNT($A$7:A91)+1</f>
        <v>20</v>
      </c>
      <c r="B92" s="32" t="s">
        <v>39</v>
      </c>
      <c r="C92" s="33"/>
      <c r="D92" s="17"/>
      <c r="E92" s="37"/>
      <c r="F92" s="38"/>
      <c r="G92" s="18"/>
    </row>
    <row r="93" spans="1:7">
      <c r="A93" s="15"/>
      <c r="B93" s="35" t="s">
        <v>40</v>
      </c>
      <c r="C93" s="33"/>
      <c r="D93" s="17" t="s">
        <v>117</v>
      </c>
      <c r="E93" s="37">
        <v>20.50244</v>
      </c>
      <c r="F93" s="38" t="e">
        <f>ROUND(#REF!*#REF!*E93,-1)</f>
        <v>#REF!</v>
      </c>
      <c r="G93" s="39" t="e">
        <f>C93*F93</f>
        <v>#REF!</v>
      </c>
    </row>
    <row r="94" spans="1:7">
      <c r="A94" s="15"/>
      <c r="B94" s="35" t="s">
        <v>6</v>
      </c>
      <c r="C94" s="33"/>
      <c r="D94" s="17" t="s">
        <v>117</v>
      </c>
      <c r="E94" s="37">
        <v>72.718779999999995</v>
      </c>
      <c r="F94" s="38" t="e">
        <f>ROUND(#REF!*#REF!*E94,-1)</f>
        <v>#REF!</v>
      </c>
      <c r="G94" s="39" t="e">
        <f>C94*F94</f>
        <v>#REF!</v>
      </c>
    </row>
    <row r="95" spans="1:7">
      <c r="A95" s="15"/>
      <c r="B95" s="35"/>
      <c r="C95" s="33"/>
      <c r="D95" s="17"/>
      <c r="E95" s="37"/>
      <c r="F95" s="38"/>
      <c r="G95" s="39"/>
    </row>
    <row r="96" spans="1:7" ht="57.45" customHeight="1">
      <c r="A96" s="31">
        <f>COUNT($A$7:A95)+1</f>
        <v>21</v>
      </c>
      <c r="B96" s="44" t="s">
        <v>41</v>
      </c>
      <c r="C96" s="1"/>
      <c r="E96" s="37"/>
    </row>
    <row r="97" spans="1:7" ht="16.5" customHeight="1">
      <c r="A97" s="15"/>
      <c r="B97" s="53" t="s">
        <v>42</v>
      </c>
      <c r="C97" s="1"/>
      <c r="E97" s="37"/>
    </row>
    <row r="98" spans="1:7">
      <c r="A98" s="15"/>
      <c r="C98" s="1"/>
      <c r="D98" s="5" t="s">
        <v>117</v>
      </c>
      <c r="E98" s="37">
        <v>43</v>
      </c>
      <c r="F98" s="54" t="e">
        <f>ROUND((#REF!*#REF!*E98),-1)</f>
        <v>#REF!</v>
      </c>
      <c r="G98" s="42" t="e">
        <f>C98*F98</f>
        <v>#REF!</v>
      </c>
    </row>
    <row r="99" spans="1:7">
      <c r="A99" s="15"/>
      <c r="B99" s="35"/>
      <c r="C99" s="33"/>
      <c r="D99" s="17"/>
      <c r="E99" s="37"/>
      <c r="F99" s="38"/>
      <c r="G99" s="39"/>
    </row>
    <row r="100" spans="1:7" ht="46.35" customHeight="1">
      <c r="A100" s="31">
        <f>COUNT($A$7:A99)+1</f>
        <v>22</v>
      </c>
      <c r="B100" s="32" t="s">
        <v>43</v>
      </c>
      <c r="C100" s="33"/>
      <c r="D100" s="17"/>
      <c r="E100" s="37"/>
      <c r="F100" s="38"/>
      <c r="G100" s="18"/>
    </row>
    <row r="101" spans="1:7">
      <c r="A101" s="15"/>
      <c r="B101" s="35" t="s">
        <v>44</v>
      </c>
      <c r="C101" s="36"/>
      <c r="D101" s="17" t="s">
        <v>117</v>
      </c>
      <c r="E101" s="37">
        <v>101.14646</v>
      </c>
      <c r="F101" s="38" t="e">
        <f>ROUND(#REF!*#REF!*E101,-1)</f>
        <v>#REF!</v>
      </c>
      <c r="G101" s="39" t="e">
        <f>C101*F101</f>
        <v>#REF!</v>
      </c>
    </row>
    <row r="102" spans="1:7">
      <c r="A102" s="15"/>
      <c r="B102" s="16"/>
      <c r="C102" s="33"/>
      <c r="D102" s="17"/>
      <c r="E102" s="37"/>
      <c r="F102" s="38"/>
      <c r="G102" s="18"/>
    </row>
    <row r="103" spans="1:7" ht="46.35" customHeight="1">
      <c r="A103" s="31">
        <f>COUNT($A$7:A102)+1</f>
        <v>23</v>
      </c>
      <c r="B103" s="32" t="s">
        <v>45</v>
      </c>
      <c r="C103" s="33"/>
      <c r="D103" s="17"/>
      <c r="E103" s="37"/>
      <c r="F103" s="38"/>
      <c r="G103" s="18"/>
    </row>
    <row r="104" spans="1:7">
      <c r="A104" s="15"/>
      <c r="B104" s="35" t="s">
        <v>46</v>
      </c>
      <c r="C104" s="36"/>
      <c r="D104" s="17" t="s">
        <v>117</v>
      </c>
      <c r="E104" s="37">
        <v>12.855980000000001</v>
      </c>
      <c r="F104" s="38" t="e">
        <f>ROUND(#REF!*#REF!*E104,-1)</f>
        <v>#REF!</v>
      </c>
      <c r="G104" s="39" t="e">
        <f>C104*F104</f>
        <v>#REF!</v>
      </c>
    </row>
    <row r="105" spans="1:7">
      <c r="A105" s="15"/>
      <c r="B105" s="35" t="s">
        <v>47</v>
      </c>
      <c r="C105" s="36"/>
      <c r="D105" s="17" t="s">
        <v>117</v>
      </c>
      <c r="E105" s="37">
        <v>17.883659999999999</v>
      </c>
      <c r="F105" s="38" t="e">
        <f>ROUND(#REF!*#REF!*E105,-1)</f>
        <v>#REF!</v>
      </c>
      <c r="G105" s="39" t="e">
        <f>C105*F105</f>
        <v>#REF!</v>
      </c>
    </row>
    <row r="106" spans="1:7">
      <c r="A106" s="15"/>
      <c r="B106" s="35" t="s">
        <v>48</v>
      </c>
      <c r="C106" s="36"/>
      <c r="D106" s="17" t="s">
        <v>117</v>
      </c>
      <c r="E106" s="37">
        <v>39.268659999999997</v>
      </c>
      <c r="F106" s="38" t="e">
        <f>ROUND(#REF!*#REF!*E106,-1)</f>
        <v>#REF!</v>
      </c>
      <c r="G106" s="39" t="e">
        <f>C106*F106</f>
        <v>#REF!</v>
      </c>
    </row>
    <row r="107" spans="1:7">
      <c r="A107" s="15"/>
      <c r="B107" s="35"/>
      <c r="C107" s="33"/>
      <c r="D107" s="17"/>
      <c r="E107" s="37"/>
      <c r="F107" s="38"/>
      <c r="G107" s="18"/>
    </row>
    <row r="108" spans="1:7" ht="46.35" customHeight="1">
      <c r="A108" s="31">
        <f>COUNT($A$7:A107)+1</f>
        <v>24</v>
      </c>
      <c r="B108" s="32" t="s">
        <v>118</v>
      </c>
      <c r="C108" s="33"/>
      <c r="D108" s="17"/>
      <c r="E108" s="37"/>
      <c r="F108" s="38"/>
      <c r="G108" s="18"/>
    </row>
    <row r="109" spans="1:7">
      <c r="A109" s="15"/>
      <c r="B109" s="35" t="s">
        <v>119</v>
      </c>
      <c r="C109" s="33"/>
      <c r="D109" s="17" t="s">
        <v>117</v>
      </c>
      <c r="E109" s="37">
        <v>39.678130000000003</v>
      </c>
      <c r="F109" s="38" t="e">
        <f>ROUND(#REF!*#REF!*E109,-1)</f>
        <v>#REF!</v>
      </c>
      <c r="G109" s="39" t="e">
        <f>C109*F109</f>
        <v>#REF!</v>
      </c>
    </row>
    <row r="110" spans="1:7">
      <c r="A110" s="15"/>
      <c r="B110" s="35" t="s">
        <v>120</v>
      </c>
      <c r="C110" s="33"/>
      <c r="D110" s="17" t="s">
        <v>117</v>
      </c>
      <c r="E110" s="37">
        <v>52.73171</v>
      </c>
      <c r="F110" s="38" t="e">
        <f>ROUND(#REF!*#REF!*E110,-1)</f>
        <v>#REF!</v>
      </c>
      <c r="G110" s="39" t="e">
        <f>C110*F110</f>
        <v>#REF!</v>
      </c>
    </row>
    <row r="111" spans="1:7">
      <c r="A111" s="15"/>
      <c r="B111" s="35" t="s">
        <v>121</v>
      </c>
      <c r="C111" s="33"/>
      <c r="D111" s="17" t="s">
        <v>117</v>
      </c>
      <c r="E111" s="37">
        <v>64.451220000000006</v>
      </c>
      <c r="F111" s="38" t="e">
        <f>ROUND(#REF!*#REF!*E111,-1)</f>
        <v>#REF!</v>
      </c>
      <c r="G111" s="39" t="e">
        <f>C111*F111</f>
        <v>#REF!</v>
      </c>
    </row>
    <row r="112" spans="1:7">
      <c r="A112" s="15"/>
      <c r="B112" s="16"/>
      <c r="C112" s="33"/>
      <c r="D112" s="17"/>
      <c r="E112" s="37"/>
      <c r="F112" s="38"/>
      <c r="G112" s="18"/>
    </row>
    <row r="113" spans="1:7" ht="68.7" customHeight="1">
      <c r="A113" s="31">
        <f>COUNT($A$7:A112)+1</f>
        <v>25</v>
      </c>
      <c r="B113" s="32" t="s">
        <v>99</v>
      </c>
      <c r="C113" s="33"/>
      <c r="D113" s="17"/>
      <c r="E113" s="37"/>
      <c r="F113" s="38"/>
      <c r="G113" s="18"/>
    </row>
    <row r="114" spans="1:7">
      <c r="A114" s="15"/>
      <c r="B114" s="16"/>
      <c r="C114" s="33"/>
      <c r="D114" s="17" t="s">
        <v>116</v>
      </c>
      <c r="E114" s="37">
        <v>4.5243900000000004</v>
      </c>
      <c r="F114" s="38" t="e">
        <f>ROUND(#REF!*#REF!*E114,-1)</f>
        <v>#REF!</v>
      </c>
      <c r="G114" s="39" t="e">
        <f>C114*F114</f>
        <v>#REF!</v>
      </c>
    </row>
    <row r="115" spans="1:7">
      <c r="A115" s="15"/>
      <c r="B115" s="16"/>
      <c r="C115" s="33"/>
      <c r="D115" s="17"/>
      <c r="E115" s="37"/>
      <c r="F115" s="38"/>
      <c r="G115" s="18"/>
    </row>
    <row r="116" spans="1:7" ht="57.45" customHeight="1">
      <c r="A116" s="31">
        <f>COUNT($A$7:A115)+1</f>
        <v>26</v>
      </c>
      <c r="B116" s="32" t="s">
        <v>0</v>
      </c>
      <c r="C116" s="33"/>
      <c r="D116" s="17"/>
      <c r="E116" s="37"/>
      <c r="F116" s="38"/>
      <c r="G116" s="18"/>
    </row>
    <row r="117" spans="1:7">
      <c r="A117" s="15"/>
      <c r="B117" s="35" t="s">
        <v>1</v>
      </c>
      <c r="C117" s="33"/>
      <c r="D117" s="17" t="s">
        <v>117</v>
      </c>
      <c r="E117" s="37">
        <v>49.146340000000002</v>
      </c>
      <c r="F117" s="38" t="e">
        <f>ROUND(#REF!*#REF!*E117,-1)</f>
        <v>#REF!</v>
      </c>
      <c r="G117" s="39" t="e">
        <f>C117*F117</f>
        <v>#REF!</v>
      </c>
    </row>
    <row r="118" spans="1:7">
      <c r="A118" s="15"/>
      <c r="B118" s="35" t="s">
        <v>2</v>
      </c>
      <c r="C118" s="33"/>
      <c r="D118" s="17" t="s">
        <v>117</v>
      </c>
      <c r="E118" s="37">
        <v>65</v>
      </c>
      <c r="F118" s="38" t="e">
        <f>ROUND(#REF!*#REF!*E118,-1)</f>
        <v>#REF!</v>
      </c>
      <c r="G118" s="39" t="e">
        <f>C118*F118</f>
        <v>#REF!</v>
      </c>
    </row>
    <row r="119" spans="1:7">
      <c r="A119" s="15"/>
      <c r="B119" s="16"/>
      <c r="C119" s="33"/>
      <c r="D119" s="17"/>
      <c r="E119" s="37"/>
      <c r="F119" s="38"/>
      <c r="G119" s="18"/>
    </row>
    <row r="120" spans="1:7" ht="57.45" customHeight="1">
      <c r="A120" s="31">
        <f>COUNT($A$7:A119)+1</f>
        <v>27</v>
      </c>
      <c r="B120" s="32" t="s">
        <v>3</v>
      </c>
      <c r="C120" s="33"/>
      <c r="D120" s="17"/>
      <c r="E120" s="37"/>
      <c r="F120" s="38"/>
      <c r="G120" s="18"/>
    </row>
    <row r="121" spans="1:7">
      <c r="A121" s="15"/>
      <c r="B121" s="35" t="s">
        <v>1</v>
      </c>
      <c r="C121" s="33"/>
      <c r="D121" s="17" t="s">
        <v>117</v>
      </c>
      <c r="E121" s="37">
        <v>49.146340000000002</v>
      </c>
      <c r="F121" s="38" t="e">
        <f>ROUND(#REF!*#REF!*E121,-1)</f>
        <v>#REF!</v>
      </c>
      <c r="G121" s="39" t="e">
        <f>C121*F121</f>
        <v>#REF!</v>
      </c>
    </row>
    <row r="122" spans="1:7">
      <c r="A122" s="15"/>
      <c r="B122" s="35" t="s">
        <v>2</v>
      </c>
      <c r="C122" s="33"/>
      <c r="D122" s="17" t="s">
        <v>117</v>
      </c>
      <c r="E122" s="37">
        <v>65</v>
      </c>
      <c r="F122" s="38" t="e">
        <f>ROUND(#REF!*#REF!*E122,-1)</f>
        <v>#REF!</v>
      </c>
      <c r="G122" s="39" t="e">
        <f>C122*F122</f>
        <v>#REF!</v>
      </c>
    </row>
    <row r="123" spans="1:7">
      <c r="A123" s="15"/>
      <c r="B123" s="16"/>
      <c r="C123" s="33"/>
      <c r="D123" s="17"/>
      <c r="E123" s="37"/>
      <c r="F123" s="38"/>
      <c r="G123" s="18"/>
    </row>
    <row r="124" spans="1:7" ht="46.35" customHeight="1">
      <c r="A124" s="31">
        <f>COUNT($A$7:A123)+1</f>
        <v>28</v>
      </c>
      <c r="B124" s="32" t="s">
        <v>4</v>
      </c>
      <c r="C124" s="33"/>
      <c r="D124" s="17"/>
      <c r="E124" s="37"/>
      <c r="F124" s="38"/>
      <c r="G124" s="18"/>
    </row>
    <row r="125" spans="1:7" ht="15.6">
      <c r="A125" s="15"/>
      <c r="B125" s="16"/>
      <c r="C125" s="33"/>
      <c r="D125" s="17" t="s">
        <v>114</v>
      </c>
      <c r="E125" s="37">
        <v>7.5365799999999998</v>
      </c>
      <c r="F125" s="38" t="e">
        <f>ROUND(#REF!*#REF!*E125,-1)</f>
        <v>#REF!</v>
      </c>
      <c r="G125" s="39" t="e">
        <f>C125*F125</f>
        <v>#REF!</v>
      </c>
    </row>
    <row r="126" spans="1:7">
      <c r="A126" s="15"/>
      <c r="B126" s="16"/>
      <c r="C126" s="33"/>
      <c r="D126" s="17"/>
      <c r="E126" s="37"/>
      <c r="F126" s="38"/>
      <c r="G126" s="18"/>
    </row>
    <row r="127" spans="1:7" ht="57.45" customHeight="1">
      <c r="A127" s="31">
        <f>COUNT($A$7:A126)+1</f>
        <v>29</v>
      </c>
      <c r="B127" s="32" t="s">
        <v>5</v>
      </c>
      <c r="C127" s="33"/>
      <c r="D127" s="17"/>
      <c r="E127" s="37"/>
      <c r="F127" s="38"/>
      <c r="G127" s="18"/>
    </row>
    <row r="128" spans="1:7" ht="15.6">
      <c r="A128" s="15"/>
      <c r="B128" s="16"/>
      <c r="C128" s="33"/>
      <c r="D128" s="17" t="s">
        <v>114</v>
      </c>
      <c r="E128" s="37">
        <v>14.03659</v>
      </c>
      <c r="F128" s="38" t="e">
        <f>ROUND(#REF!*#REF!*E128,-1)</f>
        <v>#REF!</v>
      </c>
      <c r="G128" s="39" t="e">
        <f>C128*F128</f>
        <v>#REF!</v>
      </c>
    </row>
    <row r="129" spans="1:7">
      <c r="A129" s="15"/>
      <c r="B129" s="16"/>
      <c r="C129" s="33"/>
      <c r="D129" s="17"/>
      <c r="E129" s="37"/>
      <c r="F129" s="38"/>
      <c r="G129" s="18"/>
    </row>
    <row r="130" spans="1:7" ht="46.35" customHeight="1">
      <c r="A130" s="31">
        <f>COUNT($A$7:A129)+1</f>
        <v>30</v>
      </c>
      <c r="B130" s="32" t="s">
        <v>77</v>
      </c>
      <c r="C130" s="33"/>
      <c r="D130" s="17"/>
      <c r="E130" s="37"/>
      <c r="F130" s="38"/>
      <c r="G130" s="18"/>
    </row>
    <row r="131" spans="1:7">
      <c r="A131" s="15"/>
      <c r="B131" s="16"/>
      <c r="C131" s="33"/>
      <c r="D131" s="17" t="s">
        <v>117</v>
      </c>
      <c r="E131" s="37">
        <v>35.814959999999999</v>
      </c>
      <c r="F131" s="38" t="e">
        <f>ROUND(#REF!*#REF!*E131,-1)</f>
        <v>#REF!</v>
      </c>
      <c r="G131" s="39" t="e">
        <f>C131*F131</f>
        <v>#REF!</v>
      </c>
    </row>
    <row r="132" spans="1:7">
      <c r="A132" s="15"/>
      <c r="B132" s="16"/>
      <c r="C132" s="33"/>
      <c r="D132" s="17"/>
      <c r="E132" s="28"/>
      <c r="F132" s="34"/>
      <c r="G132" s="18"/>
    </row>
    <row r="133" spans="1:7" ht="42" customHeight="1">
      <c r="A133" s="31">
        <f>COUNT($A$7:A132)+1</f>
        <v>31</v>
      </c>
      <c r="B133" s="55" t="s">
        <v>78</v>
      </c>
      <c r="C133" s="33"/>
      <c r="D133" s="17"/>
      <c r="E133" s="28"/>
      <c r="F133" s="34"/>
      <c r="G133" s="18"/>
    </row>
    <row r="134" spans="1:7">
      <c r="C134" s="1"/>
      <c r="D134" s="5" t="s">
        <v>115</v>
      </c>
      <c r="E134" s="37">
        <v>3.2317100000000001</v>
      </c>
      <c r="F134" s="38" t="e">
        <f>ROUND(#REF!*#REF!*E134,-1)</f>
        <v>#REF!</v>
      </c>
      <c r="G134" s="42" t="e">
        <f>C134*F134</f>
        <v>#REF!</v>
      </c>
    </row>
    <row r="135" spans="1:7">
      <c r="A135" s="15"/>
      <c r="B135" s="16"/>
      <c r="C135" s="33"/>
      <c r="D135" s="17"/>
      <c r="E135" s="37"/>
      <c r="F135" s="34"/>
      <c r="G135" s="18"/>
    </row>
    <row r="136" spans="1:7" ht="46.35" customHeight="1">
      <c r="A136" s="31">
        <f>COUNT($A$7:A135)+1</f>
        <v>32</v>
      </c>
      <c r="B136" s="32" t="s">
        <v>79</v>
      </c>
      <c r="C136" s="33"/>
      <c r="D136" s="17"/>
      <c r="E136" s="28"/>
      <c r="F136" s="34"/>
      <c r="G136" s="18"/>
    </row>
    <row r="137" spans="1:7">
      <c r="C137" s="1"/>
      <c r="D137" s="56" t="s">
        <v>80</v>
      </c>
      <c r="E137" s="37"/>
      <c r="G137" s="42" t="e">
        <f>ROUND(0.03*(SUM(G8:G134)),-1)</f>
        <v>#REF!</v>
      </c>
    </row>
    <row r="138" spans="1:7">
      <c r="A138" s="15"/>
      <c r="B138" s="16"/>
      <c r="C138" s="33"/>
      <c r="D138" s="17"/>
      <c r="E138" s="28"/>
      <c r="F138" s="34"/>
      <c r="G138" s="18"/>
    </row>
    <row r="139" spans="1:7" ht="46.35" customHeight="1">
      <c r="A139" s="57">
        <f>COUNT($A$7:A138)+1</f>
        <v>33</v>
      </c>
      <c r="B139" s="44" t="s">
        <v>81</v>
      </c>
      <c r="C139" s="1"/>
      <c r="E139" s="37"/>
      <c r="G139" s="42"/>
    </row>
    <row r="140" spans="1:7">
      <c r="C140" s="1"/>
      <c r="D140" s="56">
        <v>0.06</v>
      </c>
      <c r="E140" s="37"/>
      <c r="G140" s="42" t="e">
        <f>ROUND(D140*(SUM(G8:G134)),-1)</f>
        <v>#REF!</v>
      </c>
    </row>
    <row r="141" spans="1:7">
      <c r="A141" s="15"/>
      <c r="B141" s="16"/>
      <c r="C141" s="33"/>
      <c r="D141" s="17"/>
      <c r="E141" s="28"/>
      <c r="F141" s="34"/>
      <c r="G141" s="18"/>
    </row>
    <row r="142" spans="1:7">
      <c r="A142" s="58"/>
      <c r="B142" s="59" t="s">
        <v>82</v>
      </c>
      <c r="C142" s="60"/>
      <c r="D142" s="61"/>
      <c r="E142" s="59" t="s">
        <v>11</v>
      </c>
      <c r="F142" s="62"/>
      <c r="G142" s="63" t="e">
        <f>SUM(G8:G140)</f>
        <v>#REF!</v>
      </c>
    </row>
    <row r="143" spans="1:7">
      <c r="E143" s="16"/>
    </row>
    <row r="144" spans="1:7">
      <c r="E144" s="17"/>
    </row>
    <row r="145" spans="5:5">
      <c r="E145" s="17"/>
    </row>
    <row r="146" spans="5:5">
      <c r="E146" s="17"/>
    </row>
    <row r="147" spans="5:5">
      <c r="E147" s="17"/>
    </row>
    <row r="148" spans="5:5">
      <c r="E148" s="17"/>
    </row>
    <row r="149" spans="5:5">
      <c r="E149" s="17"/>
    </row>
    <row r="150" spans="5:5">
      <c r="E150" s="17"/>
    </row>
    <row r="151" spans="5:5">
      <c r="E151" s="17"/>
    </row>
    <row r="152" spans="5:5">
      <c r="E152" s="17"/>
    </row>
    <row r="153" spans="5:5">
      <c r="E153" s="17"/>
    </row>
    <row r="154" spans="5:5">
      <c r="E154" s="17"/>
    </row>
    <row r="155" spans="5:5">
      <c r="E155" s="17"/>
    </row>
    <row r="156" spans="5:5">
      <c r="E156" s="17"/>
    </row>
    <row r="157" spans="5:5">
      <c r="E157" s="17"/>
    </row>
    <row r="158" spans="5:5">
      <c r="E158" s="17"/>
    </row>
    <row r="159" spans="5:5">
      <c r="E159" s="17"/>
    </row>
    <row r="160" spans="5:5">
      <c r="E160" s="17"/>
    </row>
    <row r="161" spans="5:7">
      <c r="E161" s="17"/>
    </row>
    <row r="162" spans="5:7">
      <c r="E162" s="17"/>
    </row>
    <row r="163" spans="5:7">
      <c r="E163" s="17"/>
    </row>
    <row r="164" spans="5:7">
      <c r="E164" s="17"/>
    </row>
    <row r="165" spans="5:7">
      <c r="E165" s="17"/>
    </row>
    <row r="166" spans="5:7">
      <c r="E166" s="17"/>
    </row>
    <row r="167" spans="5:7">
      <c r="E167" s="17"/>
    </row>
    <row r="168" spans="5:7">
      <c r="E168" s="17"/>
    </row>
    <row r="169" spans="5:7">
      <c r="E169" s="17"/>
    </row>
    <row r="170" spans="5:7">
      <c r="E170" s="7"/>
      <c r="G170" s="5"/>
    </row>
    <row r="171" spans="5:7">
      <c r="E171" s="7"/>
      <c r="G171" s="5"/>
    </row>
  </sheetData>
  <mergeCells count="1">
    <mergeCell ref="C5:D5"/>
  </mergeCells>
  <phoneticPr fontId="0" type="noConversion"/>
  <pageMargins left="1.3777777777777778" right="0.59027777777777779" top="1.0902777777777779" bottom="0.78750000000000009" header="0.51180555555555562" footer="0.51180555555555562"/>
  <pageSetup paperSize="9" firstPageNumber="0" orientation="portrait" horizontalDpi="300" verticalDpi="300" r:id="rId1"/>
  <headerFooter alignWithMargins="0">
    <oddHeader xml:space="preserve">&amp;L&amp;8                    Energetika Ljubljana, d.o.o. 
                    RIS-Projektivni oddelek
                    št. projekta: N 16052/20564&amp;R&amp;8    </oddHeader>
    <oddFooter>&amp;C&amp;"Times New Roman CE,Navadno"&amp;P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10</vt:i4>
      </vt:variant>
    </vt:vector>
  </HeadingPairs>
  <TitlesOfParts>
    <vt:vector size="13" baseType="lpstr">
      <vt:lpstr>OSNOVA</vt:lpstr>
      <vt:lpstr>REKAPITULACIJA VSEH DEL</vt:lpstr>
      <vt:lpstr>HPR_SD_stara verzija</vt:lpstr>
      <vt:lpstr>DDV</vt:lpstr>
      <vt:lpstr>DEL</vt:lpstr>
      <vt:lpstr>DF</vt:lpstr>
      <vt:lpstr>DobMont</vt:lpstr>
      <vt:lpstr>FRD</vt:lpstr>
      <vt:lpstr>OBJEKT</vt:lpstr>
      <vt:lpstr>OZN</vt:lpstr>
      <vt:lpstr>OSNOVA!Področje_tiskanja</vt:lpstr>
      <vt:lpstr>'REKAPITULACIJA VSEH DEL'!Področje_tiskanja</vt:lpstr>
      <vt:lpstr>'HPR_SD_stara verzija'!Tiskanje_naslovov</vt:lpstr>
    </vt:vector>
  </TitlesOfParts>
  <Company>Projekt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Matjaž Makarovič</dc:creator>
  <cp:lastModifiedBy>Anej Durcik</cp:lastModifiedBy>
  <cp:lastPrinted>2022-02-22T08:04:44Z</cp:lastPrinted>
  <dcterms:created xsi:type="dcterms:W3CDTF">2007-03-07T06:54:00Z</dcterms:created>
  <dcterms:modified xsi:type="dcterms:W3CDTF">2025-11-28T10:29:48Z</dcterms:modified>
</cp:coreProperties>
</file>