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rokk\Desktop\DSO Bovec popisi za razpis_DUNG_16.11.2022\"/>
    </mc:Choice>
  </mc:AlternateContent>
  <bookViews>
    <workbookView xWindow="0" yWindow="0" windowWidth="28800" windowHeight="12300" tabRatio="906" activeTab="1"/>
  </bookViews>
  <sheets>
    <sheet name="OSNOVA" sheetId="1" r:id="rId1"/>
    <sheet name="REKAPITULACIJA VSEH DEL" sheetId="25" r:id="rId2"/>
    <sheet name="REKAPITULACIJA GR. DELA" sheetId="29" r:id="rId3"/>
    <sheet name="UVOD V PREDRAČUN" sheetId="57" r:id="rId4"/>
    <sheet name="Pripravljalna dela" sheetId="45" r:id="rId5"/>
    <sheet name="Zemeljska dela" sheetId="62" r:id="rId6"/>
    <sheet name="Betonska dela" sheetId="59" r:id="rId7"/>
    <sheet name="Tesarska dela" sheetId="56" r:id="rId8"/>
    <sheet name="Zidarska dela" sheetId="35" r:id="rId9"/>
    <sheet name="Odvodnjavanje" sheetId="76" r:id="rId10"/>
    <sheet name="REKAPITULACIJA OBRT. DELA" sheetId="30" r:id="rId11"/>
    <sheet name="Krovskokleparska dela" sheetId="65" r:id="rId12"/>
    <sheet name="Ključavničarska dela" sheetId="32" r:id="rId13"/>
    <sheet name="Lesena konstrukcija" sheetId="93" r:id="rId14"/>
    <sheet name="Suhomontažna dela" sheetId="71" r:id="rId15"/>
    <sheet name="Stavbno pohištvo" sheetId="67" r:id="rId16"/>
    <sheet name="Fasaderska dela" sheetId="91" r:id="rId17"/>
    <sheet name="Keramičarska dela" sheetId="54" r:id="rId18"/>
    <sheet name="Kamnoseška dela" sheetId="92" r:id="rId19"/>
    <sheet name="Obloge tal" sheetId="52" r:id="rId20"/>
    <sheet name="Slikopleskarska dela" sheetId="53" r:id="rId21"/>
    <sheet name="Ostalo" sheetId="98" r:id="rId22"/>
    <sheet name="HPR_SD_stara verzija" sheetId="14" state="hidden" r:id="rId23"/>
  </sheets>
  <externalReferences>
    <externalReference r:id="rId24"/>
    <externalReference r:id="rId25"/>
  </externalReferences>
  <definedNames>
    <definedName name="datum" localSheetId="6">OSNOVA!#REF!</definedName>
    <definedName name="datum" localSheetId="16">OSNOVA!#REF!</definedName>
    <definedName name="datum" localSheetId="18">OSNOVA!#REF!</definedName>
    <definedName name="datum" localSheetId="13">OSNOVA!#REF!</definedName>
    <definedName name="datum" localSheetId="9">OSNOVA!#REF!</definedName>
    <definedName name="datum" localSheetId="21">OSNOVA!#REF!</definedName>
    <definedName name="datum" localSheetId="4">OSNOVA!#REF!</definedName>
    <definedName name="datum" localSheetId="1">OSNOVA!#REF!</definedName>
    <definedName name="datum" localSheetId="7">OSNOVA!#REF!</definedName>
    <definedName name="datum" localSheetId="3">OSNOVA!#REF!</definedName>
    <definedName name="datum" localSheetId="5">OSNOVA!#REF!</definedName>
    <definedName name="datum" localSheetId="8">OSNOVA!#REF!</definedName>
    <definedName name="datum">OSNOVA!#REF!</definedName>
    <definedName name="DDV">OSNOVA!$B$41</definedName>
    <definedName name="DEL">OSNOVA!$B$31</definedName>
    <definedName name="DF">OSNOVA!$B$39</definedName>
    <definedName name="DobMont">OSNOVA!$B$39</definedName>
    <definedName name="el" localSheetId="16">OSNOVA!#REF!</definedName>
    <definedName name="el" localSheetId="18">OSNOVA!#REF!</definedName>
    <definedName name="el" localSheetId="13">OSNOVA!#REF!</definedName>
    <definedName name="el" localSheetId="21">OSNOVA!#REF!</definedName>
    <definedName name="el">OSNOVA!#REF!</definedName>
    <definedName name="FakStro" localSheetId="16">OSNOVA!#REF!</definedName>
    <definedName name="FakStro" localSheetId="18">OSNOVA!#REF!</definedName>
    <definedName name="FakStro" localSheetId="13">OSNOVA!#REF!</definedName>
    <definedName name="FakStro" localSheetId="21">OSNOVA!#REF!</definedName>
    <definedName name="FakStro">OSNOVA!#REF!</definedName>
    <definedName name="FaktStro">[1]osnova!$B$14</definedName>
    <definedName name="FR" localSheetId="16">OSNOVA!#REF!</definedName>
    <definedName name="FR" localSheetId="18">OSNOVA!#REF!</definedName>
    <definedName name="FR" localSheetId="13">OSNOVA!#REF!</definedName>
    <definedName name="FR" localSheetId="21">OSNOVA!#REF!</definedName>
    <definedName name="FR">OSNOVA!#REF!</definedName>
    <definedName name="FRD">OSNOVA!$B$37</definedName>
    <definedName name="investicija" localSheetId="6">#REF!</definedName>
    <definedName name="investicija" localSheetId="16">#REF!</definedName>
    <definedName name="investicija" localSheetId="18">#REF!</definedName>
    <definedName name="investicija" localSheetId="17">#REF!</definedName>
    <definedName name="investicija" localSheetId="12">#REF!</definedName>
    <definedName name="investicija" localSheetId="11">#REF!</definedName>
    <definedName name="investicija" localSheetId="13">#REF!</definedName>
    <definedName name="investicija" localSheetId="19">#REF!</definedName>
    <definedName name="investicija" localSheetId="9">#REF!</definedName>
    <definedName name="investicija" localSheetId="21">#REF!</definedName>
    <definedName name="investicija" localSheetId="4">#REF!</definedName>
    <definedName name="investicija" localSheetId="2">#REF!</definedName>
    <definedName name="investicija" localSheetId="10">#REF!</definedName>
    <definedName name="investicija" localSheetId="1">#REF!</definedName>
    <definedName name="investicija" localSheetId="20">#REF!</definedName>
    <definedName name="investicija" localSheetId="15">#REF!</definedName>
    <definedName name="investicija" localSheetId="14">#REF!</definedName>
    <definedName name="investicija" localSheetId="7">#REF!</definedName>
    <definedName name="investicija" localSheetId="3">#REF!</definedName>
    <definedName name="investicija" localSheetId="5">#REF!</definedName>
    <definedName name="investicija" localSheetId="8">#REF!</definedName>
    <definedName name="investicija">#REF!</definedName>
    <definedName name="OBJEKT">OSNOVA!$B$35</definedName>
    <definedName name="OZN">OSNOVA!$B$33</definedName>
    <definedName name="_xlnm.Print_Area" localSheetId="6">'Betonska dela'!$A$1:$G$70</definedName>
    <definedName name="_xlnm.Print_Area" localSheetId="16">'Fasaderska dela'!$A$1:$G$65</definedName>
    <definedName name="_xlnm.Print_Area" localSheetId="18">'Kamnoseška dela'!$A$1:$G$33</definedName>
    <definedName name="_xlnm.Print_Area" localSheetId="17">'Keramičarska dela'!$A$1:$G$60</definedName>
    <definedName name="_xlnm.Print_Area" localSheetId="12">'Ključavničarska dela'!$A$1:$G$180</definedName>
    <definedName name="_xlnm.Print_Area" localSheetId="11">'Krovskokleparska dela'!$A$1:$G$54</definedName>
    <definedName name="_xlnm.Print_Area" localSheetId="13">'Lesena konstrukcija'!$A$1:$G$30</definedName>
    <definedName name="_xlnm.Print_Area" localSheetId="19">'Obloge tal'!$A$1:$G$44</definedName>
    <definedName name="_xlnm.Print_Area" localSheetId="9">Odvodnjavanje!$A$1:$G$61</definedName>
    <definedName name="_xlnm.Print_Area" localSheetId="0">OSNOVA!$A$1:$B$27</definedName>
    <definedName name="_xlnm.Print_Area" localSheetId="21">Ostalo!$A$1:$G$15</definedName>
    <definedName name="_xlnm.Print_Area" localSheetId="4">'Pripravljalna dela'!$A$1:$G$28</definedName>
    <definedName name="_xlnm.Print_Area" localSheetId="2">'REKAPITULACIJA GR. DELA'!$A$1:$F$26</definedName>
    <definedName name="_xlnm.Print_Area" localSheetId="10">'REKAPITULACIJA OBRT. DELA'!$A$1:$F$36</definedName>
    <definedName name="_xlnm.Print_Area" localSheetId="1">'REKAPITULACIJA VSEH DEL'!$A$1:$F$17</definedName>
    <definedName name="_xlnm.Print_Area" localSheetId="20">'Slikopleskarska dela'!$A$1:$G$44</definedName>
    <definedName name="_xlnm.Print_Area" localSheetId="15">'Stavbno pohištvo'!$A$1:$G$1570</definedName>
    <definedName name="_xlnm.Print_Area" localSheetId="14">'Suhomontažna dela'!$A$1:$G$107</definedName>
    <definedName name="_xlnm.Print_Area" localSheetId="7">'Tesarska dela'!$A$1:$G$86</definedName>
    <definedName name="_xlnm.Print_Area" localSheetId="3">'UVOD V PREDRAČUN'!$A$1:$C$59</definedName>
    <definedName name="_xlnm.Print_Area" localSheetId="5">'Zemeljska dela'!$A$1:$G$57</definedName>
    <definedName name="_xlnm.Print_Area" localSheetId="8">'Zidarska dela'!$A$1:$G$106</definedName>
    <definedName name="Reviz" localSheetId="6">OSNOVA!#REF!</definedName>
    <definedName name="Reviz" localSheetId="16">OSNOVA!#REF!</definedName>
    <definedName name="Reviz" localSheetId="18">OSNOVA!#REF!</definedName>
    <definedName name="Reviz" localSheetId="13">OSNOVA!#REF!</definedName>
    <definedName name="Reviz" localSheetId="9">OSNOVA!#REF!</definedName>
    <definedName name="Reviz" localSheetId="21">OSNOVA!#REF!</definedName>
    <definedName name="Reviz" localSheetId="4">OSNOVA!#REF!</definedName>
    <definedName name="Reviz" localSheetId="1">OSNOVA!#REF!</definedName>
    <definedName name="Reviz" localSheetId="7">OSNOVA!#REF!</definedName>
    <definedName name="Reviz" localSheetId="3">OSNOVA!#REF!</definedName>
    <definedName name="Reviz" localSheetId="5">OSNOVA!#REF!</definedName>
    <definedName name="Reviz" localSheetId="8">OSNOVA!#REF!</definedName>
    <definedName name="Reviz">OSNOVA!#REF!</definedName>
    <definedName name="stmape" localSheetId="6">OSNOVA!#REF!</definedName>
    <definedName name="stmape" localSheetId="16">OSNOVA!#REF!</definedName>
    <definedName name="stmape" localSheetId="18">OSNOVA!#REF!</definedName>
    <definedName name="stmape" localSheetId="13">OSNOVA!#REF!</definedName>
    <definedName name="stmape" localSheetId="9">OSNOVA!#REF!</definedName>
    <definedName name="stmape" localSheetId="21">OSNOVA!#REF!</definedName>
    <definedName name="stmape" localSheetId="4">OSNOVA!#REF!</definedName>
    <definedName name="stmape" localSheetId="1">OSNOVA!#REF!</definedName>
    <definedName name="stmape" localSheetId="7">OSNOVA!#REF!</definedName>
    <definedName name="stmape" localSheetId="3">OSNOVA!#REF!</definedName>
    <definedName name="stmape" localSheetId="5">OSNOVA!#REF!</definedName>
    <definedName name="stmape" localSheetId="8">OSNOVA!#REF!</definedName>
    <definedName name="stmape">OSNOVA!#REF!</definedName>
    <definedName name="stnac" localSheetId="6">OSNOVA!#REF!</definedName>
    <definedName name="stnac" localSheetId="16">OSNOVA!#REF!</definedName>
    <definedName name="stnac" localSheetId="18">OSNOVA!#REF!</definedName>
    <definedName name="stnac" localSheetId="13">OSNOVA!#REF!</definedName>
    <definedName name="stnac" localSheetId="9">OSNOVA!#REF!</definedName>
    <definedName name="stnac" localSheetId="21">OSNOVA!#REF!</definedName>
    <definedName name="stnac" localSheetId="4">OSNOVA!#REF!</definedName>
    <definedName name="stnac" localSheetId="1">OSNOVA!#REF!</definedName>
    <definedName name="stnac" localSheetId="7">OSNOVA!#REF!</definedName>
    <definedName name="stnac" localSheetId="3">OSNOVA!#REF!</definedName>
    <definedName name="stnac" localSheetId="5">OSNOVA!#REF!</definedName>
    <definedName name="stnac" localSheetId="8">OSNOVA!#REF!</definedName>
    <definedName name="stnac">OSNOVA!#REF!</definedName>
    <definedName name="stpro" localSheetId="6">OSNOVA!#REF!</definedName>
    <definedName name="stpro" localSheetId="16">OSNOVA!#REF!</definedName>
    <definedName name="stpro" localSheetId="18">OSNOVA!#REF!</definedName>
    <definedName name="stpro" localSheetId="13">OSNOVA!#REF!</definedName>
    <definedName name="stpro" localSheetId="9">OSNOVA!#REF!</definedName>
    <definedName name="stpro" localSheetId="21">OSNOVA!#REF!</definedName>
    <definedName name="stpro" localSheetId="4">OSNOVA!#REF!</definedName>
    <definedName name="stpro" localSheetId="1">OSNOVA!#REF!</definedName>
    <definedName name="stpro" localSheetId="7">OSNOVA!#REF!</definedName>
    <definedName name="stpro" localSheetId="3">OSNOVA!#REF!</definedName>
    <definedName name="stpro" localSheetId="5">OSNOVA!#REF!</definedName>
    <definedName name="stpro" localSheetId="8">OSNOVA!#REF!</definedName>
    <definedName name="stpro">OSNOVA!#REF!</definedName>
    <definedName name="swd">[2]OSNOVA!$B$37</definedName>
    <definedName name="TecEURO">[1]osnova!$B$12</definedName>
    <definedName name="_xlnm.Print_Titles" localSheetId="6">'Betonska dela'!$31:$32</definedName>
    <definedName name="_xlnm.Print_Titles" localSheetId="16">'Fasaderska dela'!$27:$28</definedName>
    <definedName name="_xlnm.Print_Titles" localSheetId="22">'HPR_SD_stara verzija'!$5:$6</definedName>
    <definedName name="_xlnm.Print_Titles" localSheetId="18">'Kamnoseška dela'!$27:$28</definedName>
    <definedName name="_xlnm.Print_Titles" localSheetId="17">'Keramičarska dela'!$28:$29</definedName>
    <definedName name="_xlnm.Print_Titles" localSheetId="12">'Ključavničarska dela'!$29:$30</definedName>
    <definedName name="_xlnm.Print_Titles" localSheetId="11">'Krovskokleparska dela'!$18:$19</definedName>
    <definedName name="_xlnm.Print_Titles" localSheetId="13">'Lesena konstrukcija'!$18:$19</definedName>
    <definedName name="_xlnm.Print_Titles" localSheetId="19">'Obloge tal'!$23:$24</definedName>
    <definedName name="_xlnm.Print_Titles" localSheetId="9">Odvodnjavanje!$23:$24</definedName>
    <definedName name="_xlnm.Print_Titles" localSheetId="21">Ostalo!$9:$10</definedName>
    <definedName name="_xlnm.Print_Titles" localSheetId="4">'Pripravljalna dela'!$9:$10</definedName>
    <definedName name="_xlnm.Print_Titles" localSheetId="20">'Slikopleskarska dela'!$22:$23</definedName>
    <definedName name="_xlnm.Print_Titles" localSheetId="15">'Stavbno pohištvo'!$33:$34</definedName>
    <definedName name="_xlnm.Print_Titles" localSheetId="14">'Suhomontažna dela'!$41:$42</definedName>
    <definedName name="_xlnm.Print_Titles" localSheetId="7">'Tesarska dela'!$17:$18</definedName>
    <definedName name="_xlnm.Print_Titles" localSheetId="3">'UVOD V PREDRAČUN'!$5:$6</definedName>
    <definedName name="_xlnm.Print_Titles" localSheetId="5">'Zemeljska dela'!$29:$30</definedName>
    <definedName name="_xlnm.Print_Titles" localSheetId="8">'Zidarska dela'!$30:$31</definedName>
    <definedName name="tocka" localSheetId="6">OSNOVA!#REF!</definedName>
    <definedName name="tocka" localSheetId="16">OSNOVA!#REF!</definedName>
    <definedName name="tocka" localSheetId="18">OSNOVA!#REF!</definedName>
    <definedName name="tocka" localSheetId="17">OSNOVA!#REF!</definedName>
    <definedName name="tocka" localSheetId="12">OSNOVA!#REF!</definedName>
    <definedName name="tocka" localSheetId="11">OSNOVA!#REF!</definedName>
    <definedName name="tocka" localSheetId="13">OSNOVA!#REF!</definedName>
    <definedName name="tocka" localSheetId="19">OSNOVA!#REF!</definedName>
    <definedName name="tocka" localSheetId="9">OSNOVA!#REF!</definedName>
    <definedName name="tocka" localSheetId="21">OSNOVA!#REF!</definedName>
    <definedName name="tocka" localSheetId="4">OSNOVA!#REF!</definedName>
    <definedName name="tocka" localSheetId="2">OSNOVA!#REF!</definedName>
    <definedName name="tocka" localSheetId="10">OSNOVA!#REF!</definedName>
    <definedName name="tocka" localSheetId="1">OSNOVA!#REF!</definedName>
    <definedName name="tocka" localSheetId="20">OSNOVA!#REF!</definedName>
    <definedName name="tocka" localSheetId="15">OSNOVA!#REF!</definedName>
    <definedName name="tocka" localSheetId="14">OSNOVA!#REF!</definedName>
    <definedName name="tocka" localSheetId="7">OSNOVA!#REF!</definedName>
    <definedName name="tocka" localSheetId="3">OSNOVA!#REF!</definedName>
    <definedName name="tocka" localSheetId="5">OSNOVA!#REF!</definedName>
    <definedName name="tocka" localSheetId="8">OSNOVA!#REF!</definedName>
    <definedName name="tocka">OSNOVA!#REF!</definedName>
    <definedName name="Vodovod" localSheetId="16">OSNOVA!#REF!</definedName>
    <definedName name="Vodovod" localSheetId="18">OSNOVA!#REF!</definedName>
    <definedName name="Vodovod" localSheetId="13">OSNOVA!#REF!</definedName>
    <definedName name="Vodovod" localSheetId="21">OSNOVA!#REF!</definedName>
    <definedName name="Vodovod">OSNOVA!#REF!</definedName>
    <definedName name="ž" localSheetId="16">OSNOVA!#REF!</definedName>
    <definedName name="ž" localSheetId="18">OSNOVA!#REF!</definedName>
    <definedName name="ž" localSheetId="13">OSNOVA!#REF!</definedName>
    <definedName name="ž" localSheetId="21">OSNOVA!#REF!</definedName>
    <definedName name="ž">OSNOVA!#REF!</definedName>
  </definedNames>
  <calcPr calcId="162913" fullPrecision="0"/>
</workbook>
</file>

<file path=xl/calcChain.xml><?xml version="1.0" encoding="utf-8"?>
<calcChain xmlns="http://schemas.openxmlformats.org/spreadsheetml/2006/main">
  <c r="E45" i="71" l="1"/>
  <c r="A2" i="1" l="1"/>
  <c r="E85" i="71" l="1"/>
  <c r="E62" i="59" l="1"/>
  <c r="G101" i="71" l="1"/>
  <c r="A101" i="71"/>
  <c r="G99" i="71"/>
  <c r="A99" i="71"/>
  <c r="E53" i="91"/>
  <c r="A61" i="91"/>
  <c r="A59" i="91"/>
  <c r="G59" i="91"/>
  <c r="A62" i="32" l="1"/>
  <c r="G57" i="91" l="1"/>
  <c r="A57" i="91"/>
  <c r="E39" i="91" l="1"/>
  <c r="E41" i="91"/>
  <c r="E55" i="91" s="1"/>
  <c r="A73" i="71" l="1"/>
  <c r="A71" i="71"/>
  <c r="G71" i="71"/>
  <c r="E34" i="53"/>
  <c r="E32" i="53"/>
  <c r="G52" i="32" l="1"/>
  <c r="G51" i="32"/>
  <c r="G50" i="32"/>
  <c r="A49" i="32"/>
  <c r="G48" i="35"/>
  <c r="A48" i="35"/>
  <c r="E65" i="71" l="1"/>
  <c r="A333" i="67" l="1"/>
  <c r="G331" i="67"/>
  <c r="A319" i="67"/>
  <c r="G399" i="67"/>
  <c r="A379" i="67"/>
  <c r="A401" i="67"/>
  <c r="G89" i="71" l="1"/>
  <c r="A91" i="71"/>
  <c r="A89" i="71"/>
  <c r="E91" i="35" l="1"/>
  <c r="E86" i="35"/>
  <c r="E85" i="35"/>
  <c r="A79" i="35"/>
  <c r="E69" i="56" l="1"/>
  <c r="E90" i="35" s="1"/>
  <c r="E68" i="56"/>
  <c r="E89" i="35" s="1"/>
  <c r="E67" i="56"/>
  <c r="E88" i="35" s="1"/>
  <c r="E66" i="56"/>
  <c r="E87" i="35" s="1"/>
  <c r="E63" i="56"/>
  <c r="E84" i="35" s="1"/>
  <c r="E62" i="56"/>
  <c r="E83" i="35" s="1"/>
  <c r="E61" i="56"/>
  <c r="E82" i="35" s="1"/>
  <c r="E60" i="56"/>
  <c r="E81" i="35" s="1"/>
  <c r="G81" i="35" s="1"/>
  <c r="E59" i="56"/>
  <c r="E80" i="35" s="1"/>
  <c r="G74" i="32"/>
  <c r="A78" i="32"/>
  <c r="A76" i="32"/>
  <c r="G60" i="56" l="1"/>
  <c r="E44" i="59"/>
  <c r="G43" i="76"/>
  <c r="G41" i="76"/>
  <c r="G45" i="76"/>
  <c r="A45" i="76"/>
  <c r="A43" i="76"/>
  <c r="A41" i="76"/>
  <c r="G47" i="76"/>
  <c r="A49" i="76" l="1"/>
  <c r="A47" i="76"/>
  <c r="A42" i="35" l="1"/>
  <c r="A40" i="35"/>
  <c r="G723" i="67" l="1"/>
  <c r="A698" i="67"/>
  <c r="G1448" i="67"/>
  <c r="A1425" i="67"/>
  <c r="G1423" i="67"/>
  <c r="A1400" i="67"/>
  <c r="G1398" i="67"/>
  <c r="A1375" i="67"/>
  <c r="G1373" i="67"/>
  <c r="A1350" i="67"/>
  <c r="G1348" i="67"/>
  <c r="A1325" i="67"/>
  <c r="G1323" i="67"/>
  <c r="A1300" i="67"/>
  <c r="G1298" i="67"/>
  <c r="A1275" i="67"/>
  <c r="G1273" i="67"/>
  <c r="A1250" i="67"/>
  <c r="G1248" i="67"/>
  <c r="A1225" i="67"/>
  <c r="G1223" i="67"/>
  <c r="A1200" i="67"/>
  <c r="G1198" i="67"/>
  <c r="A1175" i="67"/>
  <c r="G1173" i="67"/>
  <c r="A1150" i="67"/>
  <c r="G1148" i="67"/>
  <c r="A1125" i="67"/>
  <c r="G1123" i="67"/>
  <c r="A1100" i="67"/>
  <c r="G1098" i="67"/>
  <c r="A1075" i="67"/>
  <c r="G1073" i="67"/>
  <c r="A1050" i="67"/>
  <c r="G1048" i="67"/>
  <c r="A1025" i="67"/>
  <c r="A1450" i="67"/>
  <c r="G1023" i="67"/>
  <c r="A1000" i="67"/>
  <c r="G998" i="67"/>
  <c r="A975" i="67"/>
  <c r="G973" i="67"/>
  <c r="A950" i="67"/>
  <c r="G948" i="67"/>
  <c r="A925" i="67"/>
  <c r="G923" i="67"/>
  <c r="A900" i="67"/>
  <c r="G898" i="67"/>
  <c r="A875" i="67"/>
  <c r="G873" i="67"/>
  <c r="A850" i="67"/>
  <c r="G848" i="67"/>
  <c r="A825" i="67"/>
  <c r="G823" i="67"/>
  <c r="A800" i="67"/>
  <c r="G798" i="67"/>
  <c r="A775" i="67"/>
  <c r="G773" i="67"/>
  <c r="A750" i="67"/>
  <c r="G748" i="67"/>
  <c r="A725" i="67"/>
  <c r="G1568" i="67" l="1"/>
  <c r="A1560" i="67"/>
  <c r="G1558" i="67"/>
  <c r="A1550" i="67"/>
  <c r="G1548" i="67"/>
  <c r="A1540" i="67"/>
  <c r="G1538" i="67"/>
  <c r="A1530" i="67"/>
  <c r="G1528" i="67"/>
  <c r="A1520" i="67"/>
  <c r="G1518" i="67"/>
  <c r="A1510" i="67"/>
  <c r="G1508" i="67"/>
  <c r="A1500" i="67"/>
  <c r="G1498" i="67"/>
  <c r="A1490" i="67"/>
  <c r="G1488" i="67"/>
  <c r="A1480" i="67"/>
  <c r="G1478" i="67"/>
  <c r="A1470" i="67"/>
  <c r="G1468" i="67"/>
  <c r="A1460" i="67"/>
  <c r="G1458" i="67"/>
  <c r="G696" i="67"/>
  <c r="A671" i="67"/>
  <c r="G669" i="67"/>
  <c r="A644" i="67"/>
  <c r="G642" i="67"/>
  <c r="A617" i="67"/>
  <c r="G615" i="67"/>
  <c r="A590" i="67"/>
  <c r="G588" i="67"/>
  <c r="A563" i="67"/>
  <c r="G561" i="67"/>
  <c r="A536" i="67"/>
  <c r="G534" i="67"/>
  <c r="A509" i="67"/>
  <c r="G507" i="67"/>
  <c r="A482" i="67"/>
  <c r="G480" i="67"/>
  <c r="A455" i="67"/>
  <c r="G453" i="67"/>
  <c r="A428" i="67"/>
  <c r="G426" i="67"/>
  <c r="E53" i="62" l="1"/>
  <c r="A335" i="67"/>
  <c r="G333" i="67"/>
  <c r="A297" i="67"/>
  <c r="G377" i="67"/>
  <c r="A357" i="67"/>
  <c r="G355" i="67"/>
  <c r="G80" i="32"/>
  <c r="A82" i="32"/>
  <c r="A80" i="32"/>
  <c r="E58" i="54" l="1"/>
  <c r="E60" i="35"/>
  <c r="E62" i="35"/>
  <c r="A50" i="65"/>
  <c r="G50" i="65"/>
  <c r="G38" i="59" l="1"/>
  <c r="G37" i="59"/>
  <c r="A66" i="32" l="1"/>
  <c r="G72" i="32" l="1"/>
  <c r="A72" i="32"/>
  <c r="A31" i="56" l="1"/>
  <c r="G29" i="56"/>
  <c r="A29" i="56"/>
  <c r="E40" i="59"/>
  <c r="G42" i="59"/>
  <c r="A44" i="59"/>
  <c r="A42" i="59"/>
  <c r="G62" i="32"/>
  <c r="A70" i="32"/>
  <c r="G70" i="32"/>
  <c r="G68" i="32"/>
  <c r="A68" i="32"/>
  <c r="A60" i="32" l="1"/>
  <c r="G317" i="67" l="1"/>
  <c r="G295" i="67"/>
  <c r="A275" i="67"/>
  <c r="G273" i="67"/>
  <c r="A253" i="67"/>
  <c r="G251" i="67"/>
  <c r="A231" i="67"/>
  <c r="G229" i="67"/>
  <c r="A209" i="67"/>
  <c r="G207" i="67"/>
  <c r="A187" i="67"/>
  <c r="G185" i="67"/>
  <c r="A165" i="67"/>
  <c r="G43" i="91"/>
  <c r="A43" i="91"/>
  <c r="G26" i="65"/>
  <c r="A26" i="65"/>
  <c r="B32" i="30"/>
  <c r="A32" i="30"/>
  <c r="E15" i="98" l="1"/>
  <c r="G13" i="98"/>
  <c r="G15" i="98" s="1"/>
  <c r="B13" i="98"/>
  <c r="A13" i="98"/>
  <c r="C5" i="98"/>
  <c r="A5" i="98"/>
  <c r="C3" i="98"/>
  <c r="A3" i="98"/>
  <c r="F32" i="30" l="1"/>
  <c r="G36" i="54"/>
  <c r="A36" i="54"/>
  <c r="A40" i="53"/>
  <c r="G40" i="53"/>
  <c r="E42" i="53"/>
  <c r="G38" i="53"/>
  <c r="G36" i="53"/>
  <c r="A38" i="53"/>
  <c r="A36" i="53"/>
  <c r="A34" i="53"/>
  <c r="G34" i="53"/>
  <c r="G32" i="53"/>
  <c r="A42" i="53"/>
  <c r="A32" i="53"/>
  <c r="A30" i="53"/>
  <c r="G28" i="53"/>
  <c r="A41" i="62" l="1"/>
  <c r="A60" i="59"/>
  <c r="G60" i="59"/>
  <c r="G44" i="54" l="1"/>
  <c r="A44" i="54"/>
  <c r="G52" i="54" l="1"/>
  <c r="A52" i="54"/>
  <c r="G50" i="54"/>
  <c r="G42" i="54"/>
  <c r="A42" i="54"/>
  <c r="G46" i="54"/>
  <c r="A40" i="54"/>
  <c r="A38" i="54"/>
  <c r="E32" i="54"/>
  <c r="E28" i="52" l="1"/>
  <c r="E37" i="52"/>
  <c r="A39" i="52"/>
  <c r="A36" i="52"/>
  <c r="G37" i="52" l="1"/>
  <c r="G58" i="32"/>
  <c r="A105" i="71" l="1"/>
  <c r="G105" i="71"/>
  <c r="G47" i="32" l="1"/>
  <c r="G61" i="91"/>
  <c r="A63" i="91"/>
  <c r="G36" i="32" l="1"/>
  <c r="A103" i="71"/>
  <c r="A97" i="71"/>
  <c r="A95" i="71"/>
  <c r="A93" i="71"/>
  <c r="G46" i="32" l="1"/>
  <c r="G43" i="32"/>
  <c r="G41" i="32"/>
  <c r="A45" i="32"/>
  <c r="A43" i="32"/>
  <c r="A41" i="32"/>
  <c r="A56" i="32"/>
  <c r="A54" i="32"/>
  <c r="E27" i="76"/>
  <c r="G59" i="76"/>
  <c r="G58" i="76"/>
  <c r="G53" i="76"/>
  <c r="G46" i="65" l="1"/>
  <c r="A48" i="65"/>
  <c r="A46" i="65"/>
  <c r="G48" i="65"/>
  <c r="G42" i="65"/>
  <c r="G40" i="65"/>
  <c r="G38" i="65"/>
  <c r="G36" i="65"/>
  <c r="A44" i="65"/>
  <c r="A42" i="65"/>
  <c r="A40" i="65"/>
  <c r="A38" i="65"/>
  <c r="A36" i="65"/>
  <c r="G84" i="56"/>
  <c r="A84" i="56"/>
  <c r="A82" i="56"/>
  <c r="G82" i="56"/>
  <c r="G80" i="56"/>
  <c r="G79" i="56"/>
  <c r="A78" i="56"/>
  <c r="G30" i="65"/>
  <c r="G29" i="65"/>
  <c r="A32" i="65" l="1"/>
  <c r="A28" i="65"/>
  <c r="G32" i="65" l="1"/>
  <c r="G28" i="93" l="1"/>
  <c r="G26" i="93"/>
  <c r="A28" i="93"/>
  <c r="A26" i="93"/>
  <c r="G64" i="35" l="1"/>
  <c r="A64" i="35" l="1"/>
  <c r="A62" i="35"/>
  <c r="A60" i="35"/>
  <c r="A56" i="35"/>
  <c r="G56" i="35"/>
  <c r="G52" i="35"/>
  <c r="G85" i="71"/>
  <c r="A87" i="71"/>
  <c r="A85" i="71"/>
  <c r="G93" i="71"/>
  <c r="G97" i="71"/>
  <c r="E104" i="35" l="1"/>
  <c r="E25" i="56"/>
  <c r="G60" i="35"/>
  <c r="G67" i="71" l="1"/>
  <c r="A65" i="71"/>
  <c r="A63" i="71"/>
  <c r="A61" i="71"/>
  <c r="A59" i="71"/>
  <c r="G59" i="71"/>
  <c r="G57" i="71"/>
  <c r="A57" i="71"/>
  <c r="G55" i="71"/>
  <c r="G53" i="71"/>
  <c r="G51" i="71"/>
  <c r="A55" i="71"/>
  <c r="A53" i="71"/>
  <c r="A51" i="71"/>
  <c r="A49" i="71"/>
  <c r="G49" i="71"/>
  <c r="G24" i="93" l="1"/>
  <c r="G178" i="32" l="1"/>
  <c r="A130" i="32"/>
  <c r="A49" i="91" l="1"/>
  <c r="G47" i="91"/>
  <c r="A47" i="91"/>
  <c r="A45" i="91"/>
  <c r="G49" i="91"/>
  <c r="G45" i="91"/>
  <c r="G41" i="91"/>
  <c r="A39" i="91"/>
  <c r="G39" i="91"/>
  <c r="A41" i="91"/>
  <c r="G37" i="91"/>
  <c r="A37" i="91"/>
  <c r="G35" i="91"/>
  <c r="A51" i="62"/>
  <c r="G41" i="62"/>
  <c r="G39" i="62"/>
  <c r="A39" i="62"/>
  <c r="G40" i="35"/>
  <c r="E38" i="35"/>
  <c r="A38" i="35"/>
  <c r="A50" i="35"/>
  <c r="A66" i="35"/>
  <c r="G66" i="35"/>
  <c r="G33" i="56"/>
  <c r="A33" i="56"/>
  <c r="G45" i="56"/>
  <c r="A45" i="56"/>
  <c r="A43" i="56"/>
  <c r="G39" i="56"/>
  <c r="A41" i="56"/>
  <c r="A39" i="56"/>
  <c r="G37" i="56"/>
  <c r="A37" i="56"/>
  <c r="G52" i="59"/>
  <c r="A52" i="59"/>
  <c r="A44" i="35"/>
  <c r="G44" i="35"/>
  <c r="G38" i="35" l="1"/>
  <c r="G36" i="59" l="1"/>
  <c r="A46" i="59" l="1"/>
  <c r="A40" i="59"/>
  <c r="G48" i="59"/>
  <c r="A48" i="59"/>
  <c r="B18" i="1"/>
  <c r="G26" i="45"/>
  <c r="A26" i="45"/>
  <c r="G40" i="52" l="1"/>
  <c r="G34" i="52"/>
  <c r="G31" i="52"/>
  <c r="G28" i="52"/>
  <c r="A33" i="52"/>
  <c r="A30" i="52"/>
  <c r="G35" i="32" l="1"/>
  <c r="A34" i="65" l="1"/>
  <c r="G42" i="53" l="1"/>
  <c r="G42" i="52" l="1"/>
  <c r="G44" i="52" s="1"/>
  <c r="G79" i="71"/>
  <c r="G78" i="32"/>
  <c r="G54" i="32" l="1"/>
  <c r="G39" i="32" l="1"/>
  <c r="A38" i="32"/>
  <c r="A52" i="65"/>
  <c r="G52" i="65"/>
  <c r="A42" i="52"/>
  <c r="G32" i="54" l="1"/>
  <c r="A46" i="54"/>
  <c r="G69" i="71"/>
  <c r="A69" i="71"/>
  <c r="G66" i="32" l="1"/>
  <c r="G77" i="67" l="1"/>
  <c r="A79" i="67"/>
  <c r="A48" i="54" l="1"/>
  <c r="G63" i="91" l="1"/>
  <c r="G72" i="35" l="1"/>
  <c r="A77" i="71" l="1"/>
  <c r="G77" i="71" l="1"/>
  <c r="G93" i="35"/>
  <c r="A93" i="35"/>
  <c r="A72" i="56"/>
  <c r="G72" i="56"/>
  <c r="G103" i="71" l="1"/>
  <c r="A64" i="32" l="1"/>
  <c r="G64" i="32"/>
  <c r="G47" i="56"/>
  <c r="A47" i="56"/>
  <c r="G56" i="59"/>
  <c r="G84" i="35" l="1"/>
  <c r="G86" i="35"/>
  <c r="G85" i="35"/>
  <c r="A56" i="59" l="1"/>
  <c r="G39" i="76" l="1"/>
  <c r="A39" i="76"/>
  <c r="G65" i="56" l="1"/>
  <c r="G64" i="56"/>
  <c r="G63" i="56"/>
  <c r="G77" i="35"/>
  <c r="G76" i="35"/>
  <c r="G75" i="35"/>
  <c r="A74" i="35"/>
  <c r="A72" i="35" l="1"/>
  <c r="G70" i="35"/>
  <c r="G76" i="56"/>
  <c r="G75" i="56" l="1"/>
  <c r="A74" i="56"/>
  <c r="A143" i="67" l="1"/>
  <c r="G141" i="67"/>
  <c r="A121" i="67"/>
  <c r="A28" i="53" l="1"/>
  <c r="G163" i="67" l="1"/>
  <c r="G119" i="67"/>
  <c r="A100" i="67"/>
  <c r="G51" i="56" l="1"/>
  <c r="A53" i="56"/>
  <c r="A51" i="56"/>
  <c r="G30" i="53" l="1"/>
  <c r="A23" i="56" l="1"/>
  <c r="G23" i="56"/>
  <c r="G34" i="65"/>
  <c r="A37" i="76" l="1"/>
  <c r="G37" i="76"/>
  <c r="G40" i="54" l="1"/>
  <c r="A34" i="54"/>
  <c r="B16" i="30" l="1"/>
  <c r="A16" i="30"/>
  <c r="G83" i="71" l="1"/>
  <c r="G81" i="71"/>
  <c r="A67" i="71"/>
  <c r="G61" i="71" l="1"/>
  <c r="G47" i="71"/>
  <c r="G45" i="71"/>
  <c r="G44" i="65" l="1"/>
  <c r="A52" i="35"/>
  <c r="A53" i="91" l="1"/>
  <c r="A51" i="91"/>
  <c r="A35" i="91"/>
  <c r="G53" i="91"/>
  <c r="G51" i="91"/>
  <c r="A55" i="91"/>
  <c r="G33" i="91"/>
  <c r="A33" i="91"/>
  <c r="G31" i="91"/>
  <c r="G55" i="91" l="1"/>
  <c r="G65" i="91" s="1"/>
  <c r="E30" i="93" l="1"/>
  <c r="G22" i="93"/>
  <c r="G30" i="93" s="1"/>
  <c r="A24" i="93"/>
  <c r="B22" i="93"/>
  <c r="A22" i="93"/>
  <c r="C5" i="93"/>
  <c r="A5" i="93"/>
  <c r="C3" i="93"/>
  <c r="A3" i="93"/>
  <c r="G43" i="56"/>
  <c r="G46" i="59"/>
  <c r="F16" i="30" l="1"/>
  <c r="B24" i="93"/>
  <c r="B26" i="93" s="1"/>
  <c r="B28" i="93" s="1"/>
  <c r="A47" i="62"/>
  <c r="G47" i="62"/>
  <c r="E44" i="53"/>
  <c r="E44" i="52"/>
  <c r="E33" i="92"/>
  <c r="E60" i="54"/>
  <c r="E65" i="91"/>
  <c r="E1570" i="67"/>
  <c r="E54" i="65"/>
  <c r="E180" i="32"/>
  <c r="E107" i="71"/>
  <c r="E61" i="76"/>
  <c r="E106" i="35"/>
  <c r="E86" i="56"/>
  <c r="E70" i="59"/>
  <c r="E57" i="62"/>
  <c r="E28" i="45"/>
  <c r="G95" i="71" l="1"/>
  <c r="G56" i="32" l="1"/>
  <c r="A70" i="35" l="1"/>
  <c r="G50" i="35"/>
  <c r="A58" i="35" l="1"/>
  <c r="G58" i="35"/>
  <c r="A58" i="32" l="1"/>
  <c r="B26" i="30" l="1"/>
  <c r="A26" i="30"/>
  <c r="G31" i="92"/>
  <c r="G33" i="92" s="1"/>
  <c r="B31" i="92"/>
  <c r="A31" i="92"/>
  <c r="C5" i="92"/>
  <c r="A5" i="92"/>
  <c r="C3" i="92"/>
  <c r="A3" i="92"/>
  <c r="F26" i="30" l="1"/>
  <c r="G98" i="67"/>
  <c r="A58" i="67"/>
  <c r="G56" i="67"/>
  <c r="G1570" i="67" s="1"/>
  <c r="A97" i="35" l="1"/>
  <c r="G102" i="35"/>
  <c r="G83" i="35"/>
  <c r="G54" i="56" l="1"/>
  <c r="G56" i="76" l="1"/>
  <c r="G91" i="71" l="1"/>
  <c r="A68" i="35"/>
  <c r="G87" i="71" l="1"/>
  <c r="A81" i="71" l="1"/>
  <c r="A75" i="71"/>
  <c r="G75" i="71" l="1"/>
  <c r="G73" i="71"/>
  <c r="G68" i="35" l="1"/>
  <c r="A12" i="29" l="1"/>
  <c r="G34" i="54" l="1"/>
  <c r="G56" i="54" l="1"/>
  <c r="G63" i="71" l="1"/>
  <c r="A50" i="54"/>
  <c r="G55" i="54"/>
  <c r="G24" i="65"/>
  <c r="G54" i="65" s="1"/>
  <c r="A46" i="35"/>
  <c r="A36" i="35"/>
  <c r="F12" i="30" l="1"/>
  <c r="F22" i="30"/>
  <c r="G46" i="35" l="1"/>
  <c r="G34" i="35" l="1"/>
  <c r="G35" i="56" l="1"/>
  <c r="A35" i="56"/>
  <c r="G22" i="45" l="1"/>
  <c r="A24" i="45"/>
  <c r="G42" i="35" l="1"/>
  <c r="A49" i="62"/>
  <c r="B22" i="30" l="1"/>
  <c r="A22" i="30"/>
  <c r="B31" i="91"/>
  <c r="A31" i="91"/>
  <c r="C5" i="91"/>
  <c r="A5" i="91"/>
  <c r="C3" i="91"/>
  <c r="A3" i="91"/>
  <c r="B33" i="91" l="1"/>
  <c r="G60" i="32"/>
  <c r="B35" i="91" l="1"/>
  <c r="B37" i="91" l="1"/>
  <c r="A3" i="25"/>
  <c r="G91" i="35"/>
  <c r="G90" i="35"/>
  <c r="G89" i="35"/>
  <c r="G88" i="35"/>
  <c r="G87" i="35"/>
  <c r="G80" i="35"/>
  <c r="G70" i="56"/>
  <c r="G69" i="56"/>
  <c r="G68" i="56"/>
  <c r="G67" i="56"/>
  <c r="G66" i="56"/>
  <c r="G61" i="56"/>
  <c r="A33" i="32"/>
  <c r="B33" i="32"/>
  <c r="G76" i="32"/>
  <c r="A74" i="32"/>
  <c r="A22" i="65"/>
  <c r="B22" i="65"/>
  <c r="A47" i="71"/>
  <c r="A26" i="53"/>
  <c r="A27" i="52"/>
  <c r="B27" i="52"/>
  <c r="A35" i="59"/>
  <c r="B35" i="59"/>
  <c r="A50" i="59"/>
  <c r="A45" i="71"/>
  <c r="B45" i="71"/>
  <c r="A83" i="71"/>
  <c r="A32" i="54"/>
  <c r="B32" i="54"/>
  <c r="A54" i="54"/>
  <c r="A58" i="54"/>
  <c r="A54" i="59"/>
  <c r="G38" i="54"/>
  <c r="G48" i="54"/>
  <c r="G58" i="54"/>
  <c r="G34" i="32"/>
  <c r="G180" i="32" s="1"/>
  <c r="G128" i="32"/>
  <c r="G65" i="71"/>
  <c r="G107" i="71" s="1"/>
  <c r="G26" i="53"/>
  <c r="G44" i="53" s="1"/>
  <c r="G29" i="76"/>
  <c r="G31" i="76"/>
  <c r="G33" i="76"/>
  <c r="G50" i="76"/>
  <c r="G51" i="76"/>
  <c r="G52" i="76"/>
  <c r="G57" i="76"/>
  <c r="A27" i="76"/>
  <c r="B27" i="76"/>
  <c r="A29" i="76"/>
  <c r="A31" i="76"/>
  <c r="A33" i="76"/>
  <c r="A35" i="76"/>
  <c r="A58" i="59"/>
  <c r="A62" i="59"/>
  <c r="A64" i="59"/>
  <c r="A68" i="59"/>
  <c r="A34" i="35"/>
  <c r="B34" i="35"/>
  <c r="A54" i="35"/>
  <c r="A95" i="35"/>
  <c r="A104" i="35"/>
  <c r="G59" i="56"/>
  <c r="G56" i="56"/>
  <c r="G55" i="56"/>
  <c r="A21" i="56"/>
  <c r="B21" i="56"/>
  <c r="A25" i="56"/>
  <c r="A27" i="56"/>
  <c r="G54" i="35"/>
  <c r="G62" i="35"/>
  <c r="G95" i="35"/>
  <c r="G37" i="62"/>
  <c r="G35" i="62"/>
  <c r="G53" i="62"/>
  <c r="G33" i="62"/>
  <c r="G43" i="62"/>
  <c r="G45" i="62"/>
  <c r="G51" i="62"/>
  <c r="G49" i="62"/>
  <c r="A33" i="62"/>
  <c r="B33" i="62"/>
  <c r="A35" i="62"/>
  <c r="A37" i="62"/>
  <c r="A43" i="62"/>
  <c r="A45" i="62"/>
  <c r="A53" i="62"/>
  <c r="A55" i="76"/>
  <c r="A49" i="56"/>
  <c r="A58" i="56"/>
  <c r="G41" i="56"/>
  <c r="G31" i="56"/>
  <c r="G54" i="59"/>
  <c r="G50" i="59"/>
  <c r="G40" i="59"/>
  <c r="G44" i="59"/>
  <c r="G58" i="59"/>
  <c r="G62" i="59"/>
  <c r="G65" i="59"/>
  <c r="G66" i="59"/>
  <c r="G68" i="59"/>
  <c r="G24" i="45"/>
  <c r="G28" i="45" s="1"/>
  <c r="G21" i="56"/>
  <c r="G25" i="56"/>
  <c r="G27" i="56"/>
  <c r="G49" i="56"/>
  <c r="G62" i="56"/>
  <c r="B30" i="30"/>
  <c r="A3" i="59"/>
  <c r="C3" i="59"/>
  <c r="A5" i="59"/>
  <c r="C5" i="59"/>
  <c r="A7" i="14"/>
  <c r="A11" i="14" s="1"/>
  <c r="F8" i="14"/>
  <c r="G8" i="14" s="1"/>
  <c r="F9" i="14"/>
  <c r="G9" i="14" s="1"/>
  <c r="F12" i="14"/>
  <c r="G12" i="14" s="1"/>
  <c r="F13" i="14"/>
  <c r="G13" i="14" s="1"/>
  <c r="F18" i="14"/>
  <c r="G18" i="14" s="1"/>
  <c r="F19" i="14"/>
  <c r="G19" i="14"/>
  <c r="F20" i="14"/>
  <c r="G20" i="14" s="1"/>
  <c r="F21" i="14"/>
  <c r="G21" i="14" s="1"/>
  <c r="F25" i="14"/>
  <c r="G25" i="14" s="1"/>
  <c r="F28" i="14"/>
  <c r="G28" i="14" s="1"/>
  <c r="F29" i="14"/>
  <c r="G29" i="14" s="1"/>
  <c r="F32" i="14"/>
  <c r="G32" i="14" s="1"/>
  <c r="F33" i="14"/>
  <c r="G33" i="14" s="1"/>
  <c r="F36" i="14"/>
  <c r="G36" i="14" s="1"/>
  <c r="F37" i="14"/>
  <c r="G37" i="14" s="1"/>
  <c r="F40" i="14"/>
  <c r="G40" i="14" s="1"/>
  <c r="F41" i="14"/>
  <c r="G41" i="14" s="1"/>
  <c r="F44" i="14"/>
  <c r="G44" i="14" s="1"/>
  <c r="F47" i="14"/>
  <c r="G47" i="14" s="1"/>
  <c r="F48" i="14"/>
  <c r="G48" i="14"/>
  <c r="F51" i="14"/>
  <c r="G51" i="14" s="1"/>
  <c r="F54" i="14"/>
  <c r="G54" i="14" s="1"/>
  <c r="F55" i="14"/>
  <c r="G55" i="14" s="1"/>
  <c r="F58" i="14"/>
  <c r="G58" i="14" s="1"/>
  <c r="F59" i="14"/>
  <c r="G59" i="14" s="1"/>
  <c r="F60" i="14"/>
  <c r="G60" i="14" s="1"/>
  <c r="F63" i="14"/>
  <c r="G63" i="14" s="1"/>
  <c r="F64" i="14"/>
  <c r="G64" i="14" s="1"/>
  <c r="F65" i="14"/>
  <c r="G65" i="14" s="1"/>
  <c r="F66" i="14"/>
  <c r="G66" i="14" s="1"/>
  <c r="F67" i="14"/>
  <c r="G67" i="14" s="1"/>
  <c r="F68" i="14"/>
  <c r="G68" i="14" s="1"/>
  <c r="F69" i="14"/>
  <c r="G69" i="14" s="1"/>
  <c r="F72" i="14"/>
  <c r="G72" i="14" s="1"/>
  <c r="F73" i="14"/>
  <c r="G73" i="14" s="1"/>
  <c r="F74" i="14"/>
  <c r="G74" i="14" s="1"/>
  <c r="F77" i="14"/>
  <c r="G77" i="14" s="1"/>
  <c r="F78" i="14"/>
  <c r="G78" i="14"/>
  <c r="F79" i="14"/>
  <c r="G79" i="14" s="1"/>
  <c r="F82" i="14"/>
  <c r="G82" i="14" s="1"/>
  <c r="F85" i="14"/>
  <c r="G85" i="14" s="1"/>
  <c r="F86" i="14"/>
  <c r="G86" i="14" s="1"/>
  <c r="F89" i="14"/>
  <c r="G89" i="14" s="1"/>
  <c r="F90" i="14"/>
  <c r="G90" i="14" s="1"/>
  <c r="F93" i="14"/>
  <c r="G93" i="14" s="1"/>
  <c r="F94" i="14"/>
  <c r="G94" i="14" s="1"/>
  <c r="F98" i="14"/>
  <c r="G98" i="14" s="1"/>
  <c r="F101" i="14"/>
  <c r="G101" i="14" s="1"/>
  <c r="F104" i="14"/>
  <c r="G104" i="14" s="1"/>
  <c r="F105" i="14"/>
  <c r="G105" i="14" s="1"/>
  <c r="F106" i="14"/>
  <c r="G106" i="14" s="1"/>
  <c r="F109" i="14"/>
  <c r="G109" i="14" s="1"/>
  <c r="F110" i="14"/>
  <c r="G110" i="14" s="1"/>
  <c r="F111" i="14"/>
  <c r="G111" i="14" s="1"/>
  <c r="F114" i="14"/>
  <c r="G114" i="14" s="1"/>
  <c r="F117" i="14"/>
  <c r="G117" i="14" s="1"/>
  <c r="F118" i="14"/>
  <c r="G118" i="14" s="1"/>
  <c r="F121" i="14"/>
  <c r="G121" i="14" s="1"/>
  <c r="F122" i="14"/>
  <c r="G122" i="14" s="1"/>
  <c r="F125" i="14"/>
  <c r="G125" i="14" s="1"/>
  <c r="F128" i="14"/>
  <c r="G128" i="14" s="1"/>
  <c r="F131" i="14"/>
  <c r="G131" i="14" s="1"/>
  <c r="F134" i="14"/>
  <c r="G134" i="14" s="1"/>
  <c r="A3" i="54"/>
  <c r="C3" i="54"/>
  <c r="A5" i="54"/>
  <c r="C5" i="54"/>
  <c r="A3" i="32"/>
  <c r="C3" i="32"/>
  <c r="A5" i="32"/>
  <c r="C5" i="32"/>
  <c r="A3" i="65"/>
  <c r="C3" i="65"/>
  <c r="A5" i="65"/>
  <c r="C5" i="65"/>
  <c r="A3" i="52"/>
  <c r="C3" i="52"/>
  <c r="A5" i="52"/>
  <c r="C5" i="52"/>
  <c r="A3" i="76"/>
  <c r="C3" i="76"/>
  <c r="A5" i="76"/>
  <c r="C5" i="76"/>
  <c r="A4" i="1"/>
  <c r="D31" i="1"/>
  <c r="E31" i="1"/>
  <c r="A3" i="29"/>
  <c r="B3" i="29"/>
  <c r="A5" i="29"/>
  <c r="B12" i="29"/>
  <c r="A14" i="29"/>
  <c r="B14" i="29"/>
  <c r="A16" i="29"/>
  <c r="B16" i="29"/>
  <c r="A20" i="29"/>
  <c r="B20" i="29"/>
  <c r="A18" i="29"/>
  <c r="B18" i="29"/>
  <c r="A22" i="29"/>
  <c r="B22" i="29"/>
  <c r="A3" i="30"/>
  <c r="B3" i="30"/>
  <c r="A5" i="30"/>
  <c r="A12" i="30"/>
  <c r="B12" i="30"/>
  <c r="A14" i="30"/>
  <c r="B14" i="30"/>
  <c r="A18" i="30"/>
  <c r="B18" i="30"/>
  <c r="A20" i="30"/>
  <c r="B20" i="30"/>
  <c r="A24" i="30"/>
  <c r="B24" i="30"/>
  <c r="A28" i="30"/>
  <c r="B28" i="30"/>
  <c r="A30" i="30"/>
  <c r="C14" i="25"/>
  <c r="A3" i="45"/>
  <c r="C3" i="45"/>
  <c r="A5" i="45"/>
  <c r="C5" i="45"/>
  <c r="A13" i="45"/>
  <c r="B13" i="45"/>
  <c r="A3" i="53"/>
  <c r="C3" i="53"/>
  <c r="A5" i="53"/>
  <c r="C5" i="53"/>
  <c r="B26" i="53"/>
  <c r="A3" i="67"/>
  <c r="C3" i="67"/>
  <c r="A5" i="67"/>
  <c r="C5" i="67"/>
  <c r="A37" i="67"/>
  <c r="B37" i="67"/>
  <c r="A3" i="71"/>
  <c r="C3" i="71"/>
  <c r="A5" i="71"/>
  <c r="C5" i="71"/>
  <c r="A3" i="56"/>
  <c r="C3" i="56"/>
  <c r="A5" i="56"/>
  <c r="C5" i="56"/>
  <c r="A3" i="57"/>
  <c r="C3" i="57"/>
  <c r="A3" i="62"/>
  <c r="C3" i="62"/>
  <c r="A5" i="62"/>
  <c r="C5" i="62"/>
  <c r="A3" i="35"/>
  <c r="C3" i="35"/>
  <c r="A5" i="35"/>
  <c r="C5" i="35"/>
  <c r="G60" i="54" l="1"/>
  <c r="G86" i="56"/>
  <c r="F18" i="29" s="1"/>
  <c r="G57" i="62"/>
  <c r="F14" i="29" s="1"/>
  <c r="G70" i="59"/>
  <c r="F16" i="29" s="1"/>
  <c r="A1" i="57"/>
  <c r="A1" i="98"/>
  <c r="A1" i="93"/>
  <c r="B39" i="91"/>
  <c r="B26" i="65"/>
  <c r="F24" i="30"/>
  <c r="F14" i="30"/>
  <c r="B40" i="59"/>
  <c r="B42" i="59" s="1"/>
  <c r="B44" i="59" s="1"/>
  <c r="B38" i="32"/>
  <c r="F12" i="29"/>
  <c r="B28" i="53"/>
  <c r="B23" i="56"/>
  <c r="B34" i="54"/>
  <c r="F18" i="30"/>
  <c r="A1" i="92"/>
  <c r="F30" i="30"/>
  <c r="F20" i="30"/>
  <c r="F28" i="30"/>
  <c r="B24" i="45"/>
  <c r="B26" i="45" s="1"/>
  <c r="B35" i="62"/>
  <c r="B37" i="62" s="1"/>
  <c r="A1" i="30"/>
  <c r="A1" i="91"/>
  <c r="B29" i="76"/>
  <c r="B31" i="76" s="1"/>
  <c r="G35" i="76"/>
  <c r="G27" i="76"/>
  <c r="G104" i="35"/>
  <c r="A1" i="67"/>
  <c r="A1" i="25"/>
  <c r="A1" i="52"/>
  <c r="B47" i="71"/>
  <c r="A15" i="14"/>
  <c r="G36" i="35"/>
  <c r="G142" i="14"/>
  <c r="G140" i="14"/>
  <c r="G137" i="14"/>
  <c r="G82" i="35"/>
  <c r="A1" i="53"/>
  <c r="A1" i="76"/>
  <c r="A1" i="54"/>
  <c r="A1" i="45"/>
  <c r="A1" i="32"/>
  <c r="A1" i="59"/>
  <c r="A1" i="56"/>
  <c r="A1" i="71"/>
  <c r="A1" i="62"/>
  <c r="A1" i="35"/>
  <c r="A1" i="65"/>
  <c r="A1" i="29"/>
  <c r="G61" i="76" l="1"/>
  <c r="F22" i="29" s="1"/>
  <c r="B41" i="91"/>
  <c r="G106" i="35"/>
  <c r="F20" i="29" s="1"/>
  <c r="F35" i="30"/>
  <c r="B36" i="54"/>
  <c r="B38" i="54" s="1"/>
  <c r="B30" i="53"/>
  <c r="B41" i="32"/>
  <c r="B49" i="71"/>
  <c r="B51" i="71" s="1"/>
  <c r="B39" i="62"/>
  <c r="B41" i="62" s="1"/>
  <c r="B46" i="59"/>
  <c r="B30" i="52"/>
  <c r="B58" i="67"/>
  <c r="B33" i="76"/>
  <c r="A27" i="14"/>
  <c r="A23" i="14"/>
  <c r="B43" i="91" l="1"/>
  <c r="B45" i="91" s="1"/>
  <c r="B47" i="91" s="1"/>
  <c r="B49" i="91" s="1"/>
  <c r="F25" i="29"/>
  <c r="B40" i="54"/>
  <c r="B42" i="54"/>
  <c r="B44" i="54" s="1"/>
  <c r="B32" i="53"/>
  <c r="B43" i="32"/>
  <c r="B28" i="65"/>
  <c r="B53" i="71"/>
  <c r="B48" i="59"/>
  <c r="B50" i="59" s="1"/>
  <c r="B52" i="59" s="1"/>
  <c r="B33" i="52"/>
  <c r="B36" i="52" s="1"/>
  <c r="B79" i="67"/>
  <c r="B100" i="67" s="1"/>
  <c r="B35" i="76"/>
  <c r="A31" i="14"/>
  <c r="B43" i="62"/>
  <c r="B25" i="56"/>
  <c r="B46" i="54" l="1"/>
  <c r="B121" i="67"/>
  <c r="B34" i="53"/>
  <c r="B36" i="53"/>
  <c r="B45" i="32"/>
  <c r="B39" i="52"/>
  <c r="B32" i="65"/>
  <c r="B55" i="71"/>
  <c r="B51" i="91"/>
  <c r="B53" i="91" s="1"/>
  <c r="B37" i="76"/>
  <c r="B36" i="35"/>
  <c r="B45" i="62"/>
  <c r="B47" i="62" s="1"/>
  <c r="A35" i="14"/>
  <c r="A39" i="14" s="1"/>
  <c r="B57" i="71" l="1"/>
  <c r="B49" i="32"/>
  <c r="B54" i="32" s="1"/>
  <c r="B143" i="67"/>
  <c r="B38" i="53"/>
  <c r="B38" i="35"/>
  <c r="B59" i="71"/>
  <c r="B61" i="71" s="1"/>
  <c r="B34" i="65"/>
  <c r="B55" i="91"/>
  <c r="A43" i="14"/>
  <c r="A46" i="14"/>
  <c r="A50" i="14" s="1"/>
  <c r="B27" i="56"/>
  <c r="B57" i="91" l="1"/>
  <c r="B59" i="91" s="1"/>
  <c r="B61" i="91" s="1"/>
  <c r="B56" i="32"/>
  <c r="B58" i="32" s="1"/>
  <c r="B40" i="35"/>
  <c r="B42" i="35" s="1"/>
  <c r="B29" i="56"/>
  <c r="B31" i="56" s="1"/>
  <c r="B165" i="67"/>
  <c r="B40" i="53"/>
  <c r="B42" i="53" s="1"/>
  <c r="B36" i="65"/>
  <c r="B63" i="71"/>
  <c r="B65" i="71" s="1"/>
  <c r="B48" i="54"/>
  <c r="A53" i="14"/>
  <c r="A57" i="14" s="1"/>
  <c r="B63" i="91" l="1"/>
  <c r="B60" i="32"/>
  <c r="B62" i="32" s="1"/>
  <c r="B44" i="35"/>
  <c r="B187" i="67"/>
  <c r="B209" i="67" s="1"/>
  <c r="B231" i="67" s="1"/>
  <c r="B253" i="67" s="1"/>
  <c r="B275" i="67" s="1"/>
  <c r="B50" i="54"/>
  <c r="B52" i="54" s="1"/>
  <c r="B38" i="65"/>
  <c r="B40" i="65" s="1"/>
  <c r="B42" i="65" s="1"/>
  <c r="B44" i="65" s="1"/>
  <c r="B46" i="65" s="1"/>
  <c r="B48" i="65" s="1"/>
  <c r="B50" i="65" s="1"/>
  <c r="B67" i="71"/>
  <c r="B69" i="71" s="1"/>
  <c r="B71" i="71" s="1"/>
  <c r="B73" i="71" s="1"/>
  <c r="B49" i="62"/>
  <c r="B51" i="62" s="1"/>
  <c r="A62" i="14"/>
  <c r="A71" i="14" s="1"/>
  <c r="A76" i="14" s="1"/>
  <c r="A81" i="14" s="1"/>
  <c r="A84" i="14" s="1"/>
  <c r="A88" i="14" s="1"/>
  <c r="A92" i="14" s="1"/>
  <c r="A96" i="14" s="1"/>
  <c r="A100" i="14" s="1"/>
  <c r="A103" i="14" s="1"/>
  <c r="A108" i="14" s="1"/>
  <c r="A113" i="14" s="1"/>
  <c r="A116" i="14" s="1"/>
  <c r="A120" i="14" s="1"/>
  <c r="A124" i="14" s="1"/>
  <c r="A127" i="14" s="1"/>
  <c r="A130" i="14" s="1"/>
  <c r="A133" i="14" s="1"/>
  <c r="A136" i="14" s="1"/>
  <c r="A139" i="14" s="1"/>
  <c r="B46" i="35" l="1"/>
  <c r="B297" i="67"/>
  <c r="B54" i="54"/>
  <c r="B58" i="54" s="1"/>
  <c r="B75" i="71"/>
  <c r="B53" i="62"/>
  <c r="B48" i="35" l="1"/>
  <c r="B50" i="35" s="1"/>
  <c r="B319" i="67"/>
  <c r="B333" i="67" s="1"/>
  <c r="B335" i="67" s="1"/>
  <c r="B33" i="56"/>
  <c r="B35" i="56" s="1"/>
  <c r="B37" i="56" s="1"/>
  <c r="B39" i="56" s="1"/>
  <c r="B41" i="56" s="1"/>
  <c r="B43" i="56" s="1"/>
  <c r="B45" i="56" s="1"/>
  <c r="B42" i="52"/>
  <c r="B39" i="76"/>
  <c r="B41" i="76" s="1"/>
  <c r="B43" i="76" s="1"/>
  <c r="B45" i="76" s="1"/>
  <c r="B47" i="76" s="1"/>
  <c r="B49" i="76" s="1"/>
  <c r="B77" i="71"/>
  <c r="B81" i="71" s="1"/>
  <c r="B54" i="59"/>
  <c r="B357" i="67" l="1"/>
  <c r="B401" i="67" s="1"/>
  <c r="B56" i="59"/>
  <c r="B58" i="59" s="1"/>
  <c r="B60" i="59" s="1"/>
  <c r="B83" i="71"/>
  <c r="B85" i="71" s="1"/>
  <c r="B87" i="71" s="1"/>
  <c r="B55" i="76"/>
  <c r="B89" i="71" l="1"/>
  <c r="B91" i="71" s="1"/>
  <c r="B93" i="71" s="1"/>
  <c r="B95" i="71" s="1"/>
  <c r="B97" i="71" s="1"/>
  <c r="B379" i="67"/>
  <c r="B428" i="67" s="1"/>
  <c r="B455" i="67" s="1"/>
  <c r="B482" i="67" s="1"/>
  <c r="B509" i="67" s="1"/>
  <c r="B536" i="67" s="1"/>
  <c r="B563" i="67" s="1"/>
  <c r="B590" i="67" s="1"/>
  <c r="B617" i="67" s="1"/>
  <c r="B644" i="67" s="1"/>
  <c r="B671" i="67" s="1"/>
  <c r="B698" i="67" s="1"/>
  <c r="B47" i="56"/>
  <c r="B49" i="56" s="1"/>
  <c r="B51" i="56" s="1"/>
  <c r="B53" i="56" s="1"/>
  <c r="B62" i="59"/>
  <c r="B99" i="71" l="1"/>
  <c r="B101" i="71" s="1"/>
  <c r="B103" i="71" s="1"/>
  <c r="B725" i="67"/>
  <c r="B750" i="67" s="1"/>
  <c r="B775" i="67" s="1"/>
  <c r="B800" i="67" s="1"/>
  <c r="B825" i="67" s="1"/>
  <c r="B850" i="67" s="1"/>
  <c r="B875" i="67" s="1"/>
  <c r="B900" i="67" s="1"/>
  <c r="B925" i="67" s="1"/>
  <c r="B950" i="67" s="1"/>
  <c r="B975" i="67" s="1"/>
  <c r="B1000" i="67" s="1"/>
  <c r="B1025" i="67" s="1"/>
  <c r="B1050" i="67" s="1"/>
  <c r="B1075" i="67" s="1"/>
  <c r="B1100" i="67" s="1"/>
  <c r="B1125" i="67" s="1"/>
  <c r="B1150" i="67" s="1"/>
  <c r="B1175" i="67" s="1"/>
  <c r="B1200" i="67" s="1"/>
  <c r="B1225" i="67" s="1"/>
  <c r="B1250" i="67" s="1"/>
  <c r="B1275" i="67" s="1"/>
  <c r="B1300" i="67" s="1"/>
  <c r="B1325" i="67" s="1"/>
  <c r="B1350" i="67" s="1"/>
  <c r="B1375" i="67" s="1"/>
  <c r="B1400" i="67" s="1"/>
  <c r="B1425" i="67" s="1"/>
  <c r="B1450" i="67"/>
  <c r="B58" i="56"/>
  <c r="B72" i="56" s="1"/>
  <c r="B105" i="71" l="1"/>
  <c r="B64" i="32"/>
  <c r="B74" i="56"/>
  <c r="B78" i="56" s="1"/>
  <c r="B82" i="56" s="1"/>
  <c r="B84" i="56" s="1"/>
  <c r="B52" i="35"/>
  <c r="B64" i="59"/>
  <c r="B68" i="59" s="1"/>
  <c r="B66" i="32" l="1"/>
  <c r="B68" i="32" s="1"/>
  <c r="B54" i="35"/>
  <c r="B56" i="35" s="1"/>
  <c r="B70" i="32" l="1"/>
  <c r="B58" i="35"/>
  <c r="B72" i="32" l="1"/>
  <c r="B52" i="65"/>
  <c r="B60" i="35"/>
  <c r="B62" i="35" s="1"/>
  <c r="B64" i="35" s="1"/>
  <c r="B66" i="35" l="1"/>
  <c r="B68" i="35" s="1"/>
  <c r="B70" i="35" s="1"/>
  <c r="B74" i="32"/>
  <c r="B76" i="32" s="1"/>
  <c r="B78" i="32" s="1"/>
  <c r="B80" i="32" s="1"/>
  <c r="B82" i="32" s="1"/>
  <c r="B130" i="32" l="1"/>
  <c r="B72" i="35"/>
  <c r="F9" i="25" l="1"/>
  <c r="F12" i="25" s="1"/>
  <c r="B74" i="35" l="1"/>
  <c r="F14" i="25" l="1"/>
  <c r="F17" i="25" s="1"/>
  <c r="B79" i="35"/>
  <c r="B1460" i="67"/>
  <c r="B93" i="35" l="1"/>
  <c r="B95" i="35" s="1"/>
  <c r="B97" i="35" s="1"/>
  <c r="B104" i="35" s="1"/>
  <c r="B1470" i="67"/>
  <c r="B1480" i="67" l="1"/>
  <c r="B1490" i="67" s="1"/>
  <c r="B1500" i="67" s="1"/>
  <c r="B1510" i="67" l="1"/>
  <c r="B1520" i="67" s="1"/>
  <c r="B1530" i="67" l="1"/>
  <c r="B1540" i="67" s="1"/>
  <c r="B1550" i="67" s="1"/>
  <c r="B1560" i="67" s="1"/>
</calcChain>
</file>

<file path=xl/sharedStrings.xml><?xml version="1.0" encoding="utf-8"?>
<sst xmlns="http://schemas.openxmlformats.org/spreadsheetml/2006/main" count="4611" uniqueCount="1140">
  <si>
    <r>
      <t xml:space="preserve">Preboj:
</t>
    </r>
    <r>
      <rPr>
        <sz val="10"/>
        <rFont val="Times New Roman CE"/>
        <family val="1"/>
        <charset val="238"/>
      </rPr>
      <t>Zaščitna cev pri  preboju  skozi zid, zaščitena pred korozijo in zatesnjena s   trajno   elastičnim   materialom, izdelana po priloženi skici.</t>
    </r>
  </si>
  <si>
    <t>DN 40</t>
  </si>
  <si>
    <t>DN 65</t>
  </si>
  <si>
    <r>
      <t xml:space="preserve">Zaščitna cev:
</t>
    </r>
    <r>
      <rPr>
        <sz val="10"/>
        <rFont val="Times New Roman CE"/>
        <family val="1"/>
        <charset val="238"/>
      </rPr>
      <t>Zaščitna cev  pri  omarici  za glavno plinsko požarno  pipo, zaščitena pred korozijo  in   zatesnjena   s  trajno elastičnim  materialom,  izdelana  po priloženi skici.</t>
    </r>
  </si>
  <si>
    <r>
      <t xml:space="preserve">Zaščita vidnih cevi:
</t>
    </r>
    <r>
      <rPr>
        <sz val="10"/>
        <rFont val="Times New Roman CE"/>
        <family val="1"/>
        <charset val="238"/>
      </rPr>
      <t>Zaščita  vidnih cevi s  pleskanjem po predhodnem  čiščenju  in  pleskanju s temeljno barvo.</t>
    </r>
  </si>
  <si>
    <r>
      <t xml:space="preserve">Izolacija podometnih cevi:
</t>
    </r>
    <r>
      <rPr>
        <sz val="10"/>
        <rFont val="Times New Roman CE"/>
        <family val="1"/>
        <charset val="238"/>
      </rPr>
      <t>Izolacija     podometnih    cevi    z izolacijskim in  zaščitnim  trakom po predhodnem   čiščenju  do  kovinskega sijaja in premazu s prajmerjem.</t>
    </r>
  </si>
  <si>
    <t>Barva, tip, velikost in način polaganja po izboru projektanta.</t>
  </si>
  <si>
    <t>Izvajalec keramičarskih del mora dati na vpogled vzorce keramičnih ploščic, bordur in zaključnih profilov predvidenih za polaganje.</t>
  </si>
  <si>
    <t>Oblaganje se lahko prične po pisni potrditvi vzorcev s strani projektanta.</t>
  </si>
  <si>
    <t>izdelavo in izrez odprtin za vgradnjo instalacijskih in drugih elementov in tesnenje</t>
  </si>
  <si>
    <t xml:space="preserve">DN 50          </t>
  </si>
  <si>
    <t>Tam, kjer je v popisu določen kos opisan kot določen tip ali blagovna znamka (kot npr...), se to razume v smislu lažjega opisa: enakovreden ali boljši.</t>
  </si>
  <si>
    <r>
      <t xml:space="preserve">Omarica - D:
</t>
    </r>
    <r>
      <rPr>
        <sz val="10"/>
        <rFont val="Times New Roman CE"/>
        <family val="1"/>
        <charset val="238"/>
      </rPr>
      <t>Omarica za požarno pipo,  izdelana iz nerjaveče pločevine po delavniški risbi proizvajalca, prirejena za pritrditev na zid s pocinkano zaščitno cevjo in z napisom: GLAVNA PLINSKA POŽARNA PIPA.</t>
    </r>
  </si>
  <si>
    <t xml:space="preserve">250x300x200 mm  </t>
  </si>
  <si>
    <t xml:space="preserve">350x400x250 mm  </t>
  </si>
  <si>
    <r>
      <t xml:space="preserve">Omarica - E:
</t>
    </r>
    <r>
      <rPr>
        <sz val="10"/>
        <rFont val="Times New Roman CE"/>
        <family val="1"/>
        <charset val="238"/>
      </rPr>
      <t>Omarica za požarno pipo,  izdelana iz nerjaveče pločevine po delavniški risbi proizvajalca, prirejena za pritrditev na zid  in z napisom: 
GLAVNA PLINSKA POŽARNA PIPA.</t>
    </r>
  </si>
  <si>
    <t xml:space="preserve">                       SIT</t>
  </si>
  <si>
    <t>Cene (DA=1 ali NE=0)</t>
  </si>
  <si>
    <t>OBVEZEN VPIS OSNOVNIH PODATKOV!!!</t>
  </si>
  <si>
    <t>Investitor:</t>
  </si>
  <si>
    <t>Vrsta projektne dokumentacije:</t>
  </si>
  <si>
    <t>Čiščenje izdelkov pred in po opravljenem delu in zaščita do predaje naročniku.</t>
  </si>
  <si>
    <t>Nanaša se na podlago pripravljeno po navodilu proizvajalca barve.</t>
  </si>
  <si>
    <t>Ton barve za vsa slikopleskarska dela je po izbiri projektanta.</t>
  </si>
  <si>
    <t xml:space="preserve">Izvajalec slikarskih del mora strogo paziti na to, da s svojim delom ne poškoduje ali onesnaži izdelkov drugih izvajalcev, po potrebi mora le-te ustrezno zaščititi. Izlivanje barv, beleža in drugega slikarskega materiala v vodovodne ali straniščne školjke ni dovoljeno, za škodo odgovarja izvajalec slikarskih del, prav tako odgovarja za škodo, ki bi nastala zaradi nepazljivosti ali malomarnega dela. </t>
  </si>
  <si>
    <t>Po izvršenem delu mora izvajalec slikopleskarskih del odstraniti ves preostali material in odpadke ter očistiti prostore, ki so bili zaradi njegovih del onesnaženi.</t>
  </si>
  <si>
    <t xml:space="preserve">Izvajalec slikarskih del mora pred pričetkom dela  pregledati vse površine, ki bodo slikane in opozoriti izvajalca gradbenih del, da se odstranijo eventuelne pomanjkljivosti, ki jih je opazil in katere bi utegnile kvarno vplivati na brezhibno izvršitev in kvaliteto slikarskih del. </t>
  </si>
  <si>
    <t>vsa potrebna čiščenja podlog</t>
  </si>
  <si>
    <t>vsa potrebna izravnava in priprava sten in stropov za slikanje</t>
  </si>
  <si>
    <t>vsi osnovni in končni premazi z vsemi medfazami</t>
  </si>
  <si>
    <t>vse stike med betonskimi oz. opečnimi ter montažnimi stenami je potrebno bandažirati</t>
  </si>
  <si>
    <t>Poleg osnovnega je sestavni del izvedbe tlakov tudi:</t>
  </si>
  <si>
    <t>Gotova površina cementnega estriha mora biti ravna v skladu z dopustnimi ravninskimi odstopanji po DIN 18202.</t>
  </si>
  <si>
    <t xml:space="preserve">Cementni estrih kot zaključni sloj podloge za tlake ne sme imeti razpok, poroznih mest, površina mora biti gladka oz. izdelana v skadu z zahtevami finalnega poda. Pri izdelavi je paziti na predpisane debeline posameznih plasti in višino tlaka v posameznem prostoru. </t>
  </si>
  <si>
    <r>
      <t xml:space="preserve">Obojka
</t>
    </r>
    <r>
      <rPr>
        <sz val="10"/>
        <rFont val="Times New Roman CE"/>
        <family val="1"/>
        <charset val="238"/>
      </rPr>
      <t>Elektrovarilna obojka  iz  trdega PE, skupaj z varjenjem.</t>
    </r>
  </si>
  <si>
    <r>
      <t xml:space="preserve">Sedlo
</t>
    </r>
    <r>
      <rPr>
        <sz val="10"/>
        <rFont val="Times New Roman CE"/>
        <family val="1"/>
        <charset val="238"/>
      </rPr>
      <t>Elektrovarilno  sedlo   z  obojko  iz trdega PE, skupaj z varjenjem.</t>
    </r>
  </si>
  <si>
    <t xml:space="preserve">PE 110/63    </t>
  </si>
  <si>
    <t xml:space="preserve">PE 160/63    </t>
  </si>
  <si>
    <t xml:space="preserve">PE 225/63    </t>
  </si>
  <si>
    <r>
      <t xml:space="preserve">Navrtalno   sedlo
</t>
    </r>
    <r>
      <rPr>
        <sz val="10"/>
        <rFont val="Times New Roman CE"/>
        <family val="1"/>
        <charset val="238"/>
      </rPr>
      <t>Elektrovarilno  navrtalno   sedlo  iz trdega PE, skupaj z varjenjem.</t>
    </r>
  </si>
  <si>
    <t xml:space="preserve">PE 110/32    </t>
  </si>
  <si>
    <t xml:space="preserve">PE 160/32    </t>
  </si>
  <si>
    <t>HIŠNI PRIKLJUČKI - STROJNA DELA  (N)</t>
  </si>
  <si>
    <t>Z. ŠT.</t>
  </si>
  <si>
    <t>VRSTA DELA</t>
  </si>
  <si>
    <t>KOS</t>
  </si>
  <si>
    <r>
      <t>CENA/ENOTO</t>
    </r>
    <r>
      <rPr>
        <b/>
        <sz val="12"/>
        <color indexed="8"/>
        <rFont val="Times New Roman CE"/>
        <family val="1"/>
        <charset val="238"/>
      </rPr>
      <t xml:space="preserve"> SIT/ENOTO</t>
    </r>
  </si>
  <si>
    <t>CENA SIT</t>
  </si>
  <si>
    <r>
      <t xml:space="preserve">Cev iz PE - SDR 11
</t>
    </r>
    <r>
      <rPr>
        <sz val="10"/>
        <rFont val="Times New Roman CE"/>
        <family val="1"/>
        <charset val="238"/>
      </rPr>
      <t xml:space="preserve">Cev iz PE, po DIN8074 in ISO/DIS 4437, SDR 11 (serija 5) skupaj z dodatkom  za razrez.
</t>
    </r>
  </si>
  <si>
    <t xml:space="preserve">PE 32x3,0    </t>
  </si>
  <si>
    <t xml:space="preserve">PE 63x5,8    </t>
  </si>
  <si>
    <t>vse kotne letvice v robovih in dodatne trikotne letvice na stikih različnih betonaž</t>
  </si>
  <si>
    <t>letvice 3x3 cm na vseh konzolnih ploščah za izvedbo odkapa</t>
  </si>
  <si>
    <t xml:space="preserve">PVC 50 / PE 32    </t>
  </si>
  <si>
    <t xml:space="preserve">PVC 100 / PE 32    </t>
  </si>
  <si>
    <t xml:space="preserve">PVC 100 / PE 63    </t>
  </si>
  <si>
    <r>
      <t xml:space="preserve">Ogrlica
</t>
    </r>
    <r>
      <rPr>
        <sz val="10"/>
        <rFont val="Times New Roman CE"/>
        <family val="1"/>
        <charset val="238"/>
      </rPr>
      <t>Cevna ogrlica iz trdega PE za izvedbo odcepa na  PVC plinovodu z vgradbilno garnituro.</t>
    </r>
  </si>
  <si>
    <r>
      <t xml:space="preserve">Krogelna pipa PE - vgradna
</t>
    </r>
    <r>
      <rPr>
        <sz val="10"/>
        <rFont val="Times New Roman CE"/>
        <family val="1"/>
        <charset val="238"/>
      </rPr>
      <t>Krogelna pipa iz trdega  PE tlačne stopnje NP 4, z vgradbilno   garnituro  in  prilagoditvijo dolžine   vgradbilne   garniture   na terenu, skupaj z varjenjem.</t>
    </r>
  </si>
  <si>
    <t>Vse elemente okovja mora pred vgradnjo pregledati in potrditi projektant. Vgrajevanje vrat mora bit usklajeno s tehnološkim postopkom gradnje objekta.</t>
  </si>
  <si>
    <t>Poleg osnovnega so sestavni del vrat vsi elementi, ki so potrebni za zahtevan namen vrat in so navedeni v detajlnejšem opisu za vsako vrsto posebej.</t>
  </si>
  <si>
    <t>Glede na zahteve protipožarne zaščite, so vrata oz. stene izvedena v zahtevani ognjeodpornosti. Izdelana morajo biti iz negorljivega materiala in opremljena z vsem potrebnim okovjem za požarna vrata, po veljanih tehničnih predpisih.</t>
  </si>
  <si>
    <t>Po izvršenem delu mora izvajalec keramičarskih del odstraniti ves preostali material in odpadke ter očistiti prostore, ki so bili zaradi njegovih del onesnaženi.</t>
  </si>
  <si>
    <t>obrobe in zaključke, razen če so zajeti v posebni postavki</t>
  </si>
  <si>
    <t>izdelavo vseh potrebnih zaključkov</t>
  </si>
  <si>
    <t>Izbrani proizvajalec vrat mora ustreznost vrat glede požarne varnosti in zvočne izolativnosti dokazati z atestom. Izvajalec vgradnje mora zagotoviti strokovno vgradnjo, tako da bodo vgrajena vrata dosegala predpisane zahteve.</t>
  </si>
  <si>
    <t>Poz.</t>
  </si>
  <si>
    <t>Opis postavke</t>
  </si>
  <si>
    <t>Enota</t>
  </si>
  <si>
    <t>Vgradijo se samo proizvodi, katere je predhodno s podpisom potrdil projektant.</t>
  </si>
  <si>
    <t xml:space="preserve">Dno izkopov mora biti izvedeno ravno s točnostjo ±3 cm na dolžini letve 3,00 m. </t>
  </si>
  <si>
    <t>Za nasipavanje mora biti uporabljen izbran čisti gramozni material.</t>
  </si>
  <si>
    <t>Zasipavanje je izvajati v slojih, z utrjevanjem vsakega sloja posebej tako, da je posedanje materiala zmanjšano na minimum.</t>
  </si>
  <si>
    <t>Modul utrjevanja nasipa je odvisen od predvidenih površinskih obremenitev.</t>
  </si>
  <si>
    <t>Nasip mora imeti tudi funkcijo drenažnega sloja, da se prepreči zbiranje vode v področju ukopanih zidov in temeljev.</t>
  </si>
  <si>
    <t>Obračun po m položenih cevi, fazonske komade se ne obračunava posebej. V ceni zajeta dobava, prevoz, prenos, preizkusi, vgradnja, certifikati, izvedba, ves potrebni material, cevi, fazonski komadi, bet. podloga, obbetoniranje in opažanje. Pri polaganju cevi v objektu pod talno ploščo je potrebna dodatna ojačitev z armaturnim železom po navodilih statika.</t>
  </si>
  <si>
    <t xml:space="preserve">Lokacijo deponije za nasipni material je določiti z načrtom "Organizacija gradbišča". </t>
  </si>
  <si>
    <t xml:space="preserve">Ves odvečni material je transportirati izven gradbišča na trajno deponijo. </t>
  </si>
  <si>
    <t xml:space="preserve">Vsa dela morajo biti izvedena pravilno in po pravilih stroke.  </t>
  </si>
  <si>
    <t>za vidne konstrukcije je potrebno vgrajevati eanako kvaliteto mešanice betona in enako kvaliteto cementa istega proizvajalca</t>
  </si>
  <si>
    <t>čiščenje gradbišča, objekta in konstrukcijskih elemntov zaradi betoniranja</t>
  </si>
  <si>
    <t>Hidroizolacije - bitumenski izdelki morajo ustrezati zahtevam SIST EN 13707 in 13969.</t>
  </si>
  <si>
    <t>Izvajalec oblog tal s svojim delom ne sme poškodovati ali onesnažiti drugih izdelkov, po potrebi mora te usrezno zaščititi.</t>
  </si>
  <si>
    <t>Po izvršenem delu mora izvajalec oblog tal odstraniti ves preostali material in odpadke ter očistiti prostore, ki so bili zaradi njegovih del onesnaženi.</t>
  </si>
  <si>
    <t>Opaži morajo biti izdelani točno po projektirani obliki in merah oz. kotah betonske konstrukcije z vsemi potrebnimi podporami, oporami, horizontalno in vertikalno povezavo, tako, da so stabilni in sposobni za prevzem obtežbe betona in tehnologijo dela. Notranje površine opažev morajo biti ravne. Opaži morajo biti izdelani tako, da se razopaženje opravi lahko, brez pretresov in poškodovanja betonske konstrukcije.</t>
  </si>
  <si>
    <t>Istočasno z izdelavo opažev se polagajo v opaže tudi razvodi in doze za elektroinstalacije.</t>
  </si>
  <si>
    <t>vse delo v delavnici in na objektu z vsemi dajatvami</t>
  </si>
  <si>
    <t>Vse mere snemati in kontrolirati na licu mesta.</t>
  </si>
  <si>
    <t xml:space="preserve">Vse elemente okovja mora pred vgradnjo pregledati in potrditi projektant. Vgrajevanje mora bit usklajeno s tehnološkim postopkom gradnje objekta. </t>
  </si>
  <si>
    <t>Vsi nosilni elementi vrat morajo po nosilnosti odgovarjati teži kril, teža pa je odvisna od velikosti krila, debeline in sestave.</t>
  </si>
  <si>
    <t>V posameznih postavkah je zajeto: dobava materiala, vgradnja materiala in gradbena pomoč inštalaterjem, razen kjer je eksplicitno drugače navedeno</t>
  </si>
  <si>
    <t>Betonska dela</t>
  </si>
  <si>
    <t>Tesarska dela</t>
  </si>
  <si>
    <t>Izdelava tehnoloških risb za proizvodnjo, z detajli, ki jih je potrebno izvesti za končanje posameznih del, tudi če niso podrobno navedeni in opisani v popisu in načrtih, so pa nujna za pravilno funkcioniranje posameznih sistemov in elemnotv. Potrditi jih mora odgovorni projektant statike in arhitekture.</t>
  </si>
  <si>
    <t xml:space="preserve">POPIS MATERIALA IN DEL S PREDRAČUNOM </t>
  </si>
  <si>
    <r>
      <t xml:space="preserve">Krogelna     pipa - jeklo:
</t>
    </r>
    <r>
      <rPr>
        <sz val="10"/>
        <rFont val="Times New Roman CE"/>
        <family val="1"/>
        <charset val="238"/>
      </rPr>
      <t>Krogelna     pipa     z     navojnima priključkoma,  tlačne  stopnje NP 4, standardne  dolžine,   atestirana  za zemeljski    plin,    z    ročko   za posluževanje,  skupaj z izolirnim kosom in tesnilnim materialom.</t>
    </r>
  </si>
  <si>
    <t xml:space="preserve">DN 25          </t>
  </si>
  <si>
    <r>
      <t xml:space="preserve">Izpihovalna  cev v omarici
</t>
    </r>
    <r>
      <rPr>
        <sz val="10"/>
        <rFont val="Times New Roman CE"/>
        <family val="1"/>
        <charset val="238"/>
      </rPr>
      <t>Izpihovalna  cev, izdelana iz jeklene cevi 21,3x2,65  zaprto z navojnim čepom DN 15, skupaj z varilnim, tesnilnim in vijačnim materialom.</t>
    </r>
  </si>
  <si>
    <t xml:space="preserve">(izdelano po priloženi skici).
</t>
  </si>
  <si>
    <r>
      <t xml:space="preserve">Cestna  kapa:
</t>
    </r>
    <r>
      <rPr>
        <sz val="10"/>
        <rFont val="Times New Roman CE"/>
        <family val="1"/>
        <charset val="238"/>
      </rPr>
      <t>Litoželezna   zaščitna  cestna  kapa, material  SL  18,  z  napisom plin na pokrovu, zaščitena z bitumnom.</t>
    </r>
  </si>
  <si>
    <t xml:space="preserve">DN 190        </t>
  </si>
  <si>
    <r>
      <t xml:space="preserve">Prirobnica:
</t>
    </r>
    <r>
      <rPr>
        <sz val="10"/>
        <rFont val="Times New Roman CE"/>
        <family val="1"/>
        <charset val="238"/>
      </rPr>
      <t>Jeklena prirobnica z  grlom, izdelana po  JUS  M.B6.163,  NP  16,  material Č.0361,  skupaj z varilnim, tesnilnim in vijačnim materialom.</t>
    </r>
  </si>
  <si>
    <t xml:space="preserve">50/60,3        </t>
  </si>
  <si>
    <t xml:space="preserve">80/88,9        </t>
  </si>
  <si>
    <t xml:space="preserve">100/114,3     </t>
  </si>
  <si>
    <t xml:space="preserve">Nasip mora imeti tudi funkcijo drenažnega sloja, da se prepreči zbiranje vode v področju vkopanih zidov in temeljev. </t>
  </si>
  <si>
    <t xml:space="preserve">Lokacijo deponije za nasipni material določiti z načrtom "Organizacija gradbišča". </t>
  </si>
  <si>
    <t>Izkopi za jarke, kanale in jaške vključujejo odmet na rob jarka oz. na tovorno vozilo in odvoz na deponijo</t>
  </si>
  <si>
    <t>Izvajalec mora v enotnih cenah upoštevati naslednje stroške, v kolikor le-ti niso upoštevani v posebnih postavkah:</t>
  </si>
  <si>
    <t>Popis tvori celoto skupaj z grafičnim in teksualnim delom načrta, zato ga je potrebno brati skupaj s celotnim načrtom (grafike, tehnična poročila)</t>
  </si>
  <si>
    <t>Zidarska dela</t>
  </si>
  <si>
    <t>Obloge tal</t>
  </si>
  <si>
    <t>PZI</t>
  </si>
  <si>
    <t>Pred pričetkom del je treba vse opise, mere, količine in obdelave kontrolirati po zadnjeveljavnih načrtrih, detajlih in opisih.</t>
  </si>
  <si>
    <t>V ceno vključiti ves material, delo, dobavo, montažo, prenose in prevoze</t>
  </si>
  <si>
    <r>
      <t xml:space="preserve">Cevna kapa
</t>
    </r>
    <r>
      <rPr>
        <sz val="10"/>
        <rFont val="Times New Roman CE"/>
        <family val="1"/>
        <charset val="238"/>
      </rPr>
      <t>Cevna kapa iz trdega PE.</t>
    </r>
  </si>
  <si>
    <t xml:space="preserve">PE 32           </t>
  </si>
  <si>
    <t xml:space="preserve">PE 63           </t>
  </si>
  <si>
    <r>
      <t xml:space="preserve">Reducirni kos
</t>
    </r>
    <r>
      <rPr>
        <sz val="10"/>
        <rFont val="Times New Roman CE"/>
        <family val="1"/>
        <charset val="238"/>
      </rPr>
      <t>Reducirni kos iz trdega PE.</t>
    </r>
  </si>
  <si>
    <t xml:space="preserve">PE 63/32      </t>
  </si>
  <si>
    <r>
      <t xml:space="preserve">Prehodni kos
</t>
    </r>
    <r>
      <rPr>
        <sz val="10"/>
        <rFont val="Times New Roman CE"/>
        <family val="1"/>
        <charset val="238"/>
      </rPr>
      <t>Prehodni kos PE/jeklo.</t>
    </r>
  </si>
  <si>
    <t>PE 32/DN 25</t>
  </si>
  <si>
    <t>PE 63/DN 50</t>
  </si>
  <si>
    <r>
      <t xml:space="preserve">Jekleni  izolirni  kos
</t>
    </r>
    <r>
      <rPr>
        <sz val="10"/>
        <rFont val="Times New Roman CE"/>
        <family val="1"/>
        <charset val="238"/>
      </rPr>
      <t>Jekleni  izolirni  kos  po  DIN 3389, z navojnima priključkoma, material  Č.1212,  skupaj  s tesnilnim materialom.</t>
    </r>
  </si>
  <si>
    <t>DN 25</t>
  </si>
  <si>
    <r>
      <t xml:space="preserve">Uvodnica - D2:
</t>
    </r>
    <r>
      <rPr>
        <sz val="10"/>
        <rFont val="Times New Roman CE"/>
        <family val="1"/>
        <charset val="238"/>
      </rPr>
      <t>Sklop  sestavljen  iz prehodnega kosa PE/jeklo,      jeklene      brezšivne srednjetežke   črne   cevi   po   JUS C.B5.225,  material  Č.1212, zaščitne cevi, krogelne pipe s čepom in iz  omarice za požarno pipo,  izdelane iz</t>
    </r>
  </si>
  <si>
    <t>Zajet je najem, morebitna nabava, dostava in odvoz, kompletna montaža, demontaža opažev in odrov s podpiranjem in priprava površine betona do stopnje, ki je pogoj za normalno izvedbo predvidene finalizacije v posameznem prostoru (odstranitev pvc distančnikov in sidernih ploščic, popolna zapolnitev lukenj distančnikov, brušenje vseh nastalih robov zaradi slabega stikovanja opažev, vse morebitne potrebne izravnave zaradi neprecizno postavljenih oziroma učvrščenih opažev).</t>
  </si>
  <si>
    <t>Na željo investitorja in projektanta mora izvajalec del dati na vpogled vzorce in po izbranih vzorcih naročiti material in izvesti slikopleskarska dela. Barva se mora dobro sprijemati s podlago površina izvedenega premaza mora biti enakomerne strukture.</t>
  </si>
  <si>
    <t>Površina izvedenega premaza mora biti enakomerne strukture.</t>
  </si>
  <si>
    <r>
      <t xml:space="preserve">Zaključno čiščenje v objektu pred tehničnim pregledom </t>
    </r>
    <r>
      <rPr>
        <sz val="9"/>
        <rFont val="Arial CE"/>
        <family val="2"/>
        <charset val="238"/>
      </rPr>
      <t>vseh vrst tlakov, stenskih oblog, okenskih in vratnih okvirjev s pranjem stekla vseh velikosti ter odvozom smeti. Upoštevana je 1x tlorisna površina vseh prostorov.</t>
    </r>
  </si>
  <si>
    <t>ur</t>
  </si>
  <si>
    <t>Suhomontažna dela</t>
  </si>
  <si>
    <t>vse potrebne zakoličbe tras z nivelirjem</t>
  </si>
  <si>
    <t>vse dilatacije - stiki s stenami in konstrukcijskimi elementi za preprečitev zvočnih mostov, konstruktivne dilatacije, prehodi instalacij</t>
  </si>
  <si>
    <t>čiščenje prostorov, izdelkov in delovnih priprav med delom in po končanem delu</t>
  </si>
  <si>
    <t>Pri izvedbi plavajočih estrihov je potrebno ob stenah položiti sloj mehkega izloacijskega materiala debeline min. 0,5 cm, višine minimalno kot je debelina estriha, kot dilatacijski sloj med estrihom in steno, s čimer se prepreči prenos udarnega zvoka.</t>
  </si>
  <si>
    <t>Toplotne in zvočne izolacije morajo biti izvedene tako, da na preklopih in v stiku z drugimi konstrukcijami ni toplotnih in zvočnih mostov.</t>
  </si>
  <si>
    <t>V kolikor želi izvajalec prilagoditi izvedbo svoji tehnologiji, mora izdelati ustrezno projektno dokumentacijo z detajli. Tehnološke risbe in projektno dokumentacijo z detajli mora pregledati in s podpisom potrditi arhitekt. Izvajanjena objektu se lahko prične, ko projektant potrdi risbe.</t>
  </si>
  <si>
    <t>Številčna oznaka načrta in vrsta načrta:</t>
  </si>
  <si>
    <t>Številka načrta:</t>
  </si>
  <si>
    <t>Priključne fuge pri betonskih stenah se zatesnijo z elasto-plastičnimi tesnilnimi masami, ki ustrezajo DIN 52452. Po navodilih proizvajalca mora biti poskrbljeno za ustrezno oprijemljivost mase na podlago (s pomočjo prednamazov). Širina fuge je odvisna od razteznosti izbrane fugirne mase (acryl, silikon…) in od gibanja konstrukcijskega spoja.</t>
  </si>
  <si>
    <t>vse stroške za sanacijo in kultiviranje površin delovnega pasu in gradbiščnih površin po odstranitvi objektov</t>
  </si>
  <si>
    <t>stroške za postavitev objekta s poslovnim prostorom vključno z opremo za dve delovni mesti in za skupne operativne sestanke vel. cca 20 m2 za potrebe investitorja, s tekočim vzdrževanjem in čiščenjem</t>
  </si>
  <si>
    <t>Izvajalec je dolžan pri ponudbi upoštevati vse povezane stroške, ki so potrebni za tehnično pravilno izvedbo del, ki jih ponuja v izvedbo (kot npr. razni pritrdilni material, vezni in tesnilni material, stikovanje, sidra, nosilne profile, podkonstrukcije in podobno).</t>
  </si>
  <si>
    <t>vse potrebne transporte do mesta vgrajevanja (vsi manipulativnimi stroški)</t>
  </si>
  <si>
    <t>vse potrebne gradbene profile</t>
  </si>
  <si>
    <t>vse potrebno delo in material</t>
  </si>
  <si>
    <t>ves potrebni glavni in pomožni, pritrdilni tesnilni in vezni material</t>
  </si>
  <si>
    <t>terminsko usklajevanje del z ostalimi izvajalci na objektu</t>
  </si>
  <si>
    <t>Pri izvedbi se je treba držati načrtov in navodil oziroma tolmačenj projektanta. V primeru nejasnosti mora izvajalec del oz. ponudnik že v času izdelave ponudbe iskati ustrezna tolmačenja glavnega projektanta. V primeru, da izvajalec opazi v načrtu oziroma detajlu napako, mora nanjo opozoriti, delo pa izvesti strokovno pravilno.</t>
  </si>
  <si>
    <t>Površina gotovega cem. estriha mora biti gladka ali hrapava, odvisno od predvidene vrste talne obloge.</t>
  </si>
  <si>
    <t>Izdelana podlaga mora biti trdna, ravna in horizontalna, mokri prostori morajo imeti naklon proti sifonu.</t>
  </si>
  <si>
    <t>Vse slikane površine morajo biti enakomerno pobarvane, brez temnih ali svetlih lis, madežev in podobnih pomanjkljivosti.</t>
  </si>
  <si>
    <t>Lepilo mora biti take kvalitete, da se z njimi doseže čvrsta in trajna veza. Ne sme škodljivo vplivati na      podlogo, na pod in na zdravje osebja, ki z njim dela. Proizvajalec lepila mora skupaj z lepilom dati        deklaracijo, v kateri mora biti navedeno da je lepilo primerno in preizkušeno za to vrsto dela. Pri delu z lepili na osnovi organskih topil je strogo upoštevati navidila za uporabo, zaradi predpisanih zaščitnih mer pred požarom.</t>
  </si>
  <si>
    <t>Podloga na katero se pod polaga ne sme vsebovati več vlage kot je predpisana za posamezno vrsto poda.</t>
  </si>
  <si>
    <r>
      <t xml:space="preserve">Cevi iz jekla:
</t>
    </r>
    <r>
      <rPr>
        <sz val="10"/>
        <rFont val="Times New Roman CE"/>
        <family val="1"/>
        <charset val="238"/>
      </rPr>
      <t>Jeklena  brezšivna  srednjetežka črna cev po JUS C.B5.225, material Č.1212, skupaj z loki, varilnim, tesnilnim in pritrdilnim materialom in dodatkom za razrez.</t>
    </r>
  </si>
  <si>
    <t>DN 25 (33,7x3,25)</t>
  </si>
  <si>
    <t>DN 50 (60,3x3,65)</t>
  </si>
  <si>
    <r>
      <t xml:space="preserve">Uvodnice:
</t>
    </r>
    <r>
      <rPr>
        <sz val="10"/>
        <rFont val="Times New Roman CE"/>
        <family val="1"/>
        <charset val="238"/>
      </rPr>
      <t>Sklop  sestavljen  iz prehodnega kosa PE/jeklo,      jeklene      brezšivne srednjetežke   črne   cevi   po   JUS C.B5.225,  material  Č.1212,  zaščitne</t>
    </r>
  </si>
  <si>
    <t>SPLOŠNE OPOMBE K POPISU DEL</t>
  </si>
  <si>
    <t>Investitor bo zagotovil delovne površine v okviru ustreznega delovnega pasu. Na odsekih, kjer bo zaradi objektivnih vzrokov (v območju bližine objektov, konfiguracije terena, nepridobljenih soglasij ipd.) delovni pas ožji od običajnega se gradnja prilagodi dejanskim razmeram na terenu.</t>
  </si>
  <si>
    <t xml:space="preserve">Vse ostale površine, ki jih bo izvajalec potreboval za gradnjo in za organizacijo gradbišč, si bo moral priskbeti sam na svoje stroške.   </t>
  </si>
  <si>
    <t>Pri izvedbi se je treba držati načrtov in navodil oziroma tolmačenj projektanta. V primeru nejasnosti mora izvajalec del oz. ponudnik že v času izdelave ponudbe iskati ustrezna tolmačenja glavnega projektanta. V primeru, da izvajalec opazi v načrtu oz. detajlu napako, mora nanjo opozoriti, delo pa izvesti strokovno pravilno.</t>
  </si>
  <si>
    <t>Pri vseh pozicijah upoštevati tudi:</t>
  </si>
  <si>
    <t>nerjaveče pločevine po delavniški risbi proizvajalca, prirejene za pritrditev na zid dimenzije 250x300x200 mm  z napisom: GLAVNA PLINSKA POŽARNA PIPA. V ceni  sklopa  je zajeta vgradnja.</t>
  </si>
  <si>
    <t>DN 25    (izvedba D)</t>
  </si>
  <si>
    <r>
      <t>Lok 45</t>
    </r>
    <r>
      <rPr>
        <b/>
        <vertAlign val="superscript"/>
        <sz val="10"/>
        <rFont val="Times New Roman CE"/>
        <family val="1"/>
        <charset val="238"/>
      </rPr>
      <t xml:space="preserve">0
</t>
    </r>
    <r>
      <rPr>
        <sz val="10"/>
        <rFont val="Times New Roman CE"/>
        <family val="1"/>
        <charset val="238"/>
      </rPr>
      <t>Lok iz trdega PE, 45</t>
    </r>
    <r>
      <rPr>
        <vertAlign val="superscript"/>
        <sz val="10"/>
        <rFont val="Times New Roman CE"/>
        <family val="1"/>
        <charset val="238"/>
      </rPr>
      <t>0</t>
    </r>
    <r>
      <rPr>
        <sz val="10"/>
        <rFont val="Times New Roman CE"/>
        <family val="1"/>
        <charset val="238"/>
      </rPr>
      <t>.</t>
    </r>
  </si>
  <si>
    <t>PE 32</t>
  </si>
  <si>
    <t>PE 63</t>
  </si>
  <si>
    <r>
      <t>Lok  90</t>
    </r>
    <r>
      <rPr>
        <b/>
        <vertAlign val="superscript"/>
        <sz val="10"/>
        <rFont val="Times New Roman CE"/>
        <family val="1"/>
        <charset val="238"/>
      </rPr>
      <t xml:space="preserve">0
</t>
    </r>
    <r>
      <rPr>
        <sz val="10"/>
        <rFont val="Times New Roman CE"/>
        <family val="1"/>
        <charset val="238"/>
      </rPr>
      <t>Lok iz trdega PE, 90</t>
    </r>
    <r>
      <rPr>
        <vertAlign val="superscript"/>
        <sz val="10"/>
        <rFont val="Times New Roman CE"/>
        <family val="1"/>
        <charset val="238"/>
      </rPr>
      <t>0</t>
    </r>
    <r>
      <rPr>
        <sz val="10"/>
        <rFont val="Times New Roman CE"/>
        <family val="1"/>
        <charset val="238"/>
      </rPr>
      <t>.</t>
    </r>
  </si>
  <si>
    <t xml:space="preserve"> </t>
  </si>
  <si>
    <r>
      <t xml:space="preserve">T-kos
</t>
    </r>
    <r>
      <rPr>
        <sz val="10"/>
        <rFont val="Times New Roman CE"/>
        <family val="1"/>
        <charset val="238"/>
      </rPr>
      <t>Odcepni T-kos iz trdega PE.</t>
    </r>
  </si>
  <si>
    <t xml:space="preserve">PE 32/32      </t>
  </si>
  <si>
    <t xml:space="preserve">PE 63/63      </t>
  </si>
  <si>
    <r>
      <t xml:space="preserve">Pozicijska tablica:
</t>
    </r>
    <r>
      <rPr>
        <sz val="10"/>
        <rFont val="Times New Roman CE"/>
        <family val="1"/>
        <charset val="238"/>
      </rPr>
      <t>Pozicijska tablica za  oznako armatur hišnega  priključka,  skupaj  s  pritrdilnim materialom in izmero.</t>
    </r>
  </si>
  <si>
    <r>
      <t xml:space="preserve">Tlačni  preizkus
</t>
    </r>
    <r>
      <rPr>
        <sz val="10"/>
        <rFont val="Times New Roman CE"/>
        <family val="1"/>
        <charset val="238"/>
      </rPr>
      <t>Tlačni  preizkus  hišnih  priključkov izvedenih  po  navodilih iz projekta, izdaja atesta.</t>
    </r>
  </si>
  <si>
    <r>
      <t xml:space="preserve">Pomožna  gradbena  dela:
</t>
    </r>
    <r>
      <rPr>
        <sz val="10"/>
        <rFont val="Times New Roman CE"/>
        <family val="1"/>
        <charset val="238"/>
      </rPr>
      <t>Pomožna  gradbena  dela, zarisovanje, vrtanje zidov,  beljenje zidov, vzpostavitev v prvotno stanje.</t>
    </r>
  </si>
  <si>
    <t>ocena</t>
  </si>
  <si>
    <r>
      <t xml:space="preserve">Nepredvidena  dela:
</t>
    </r>
    <r>
      <rPr>
        <sz val="10"/>
        <rFont val="Times New Roman CE"/>
        <family val="1"/>
        <charset val="238"/>
      </rPr>
      <t>Nepredvidena dela, stroški nadzora, splošni, manipulativni, transportni in zavarovalni stroški.</t>
    </r>
  </si>
  <si>
    <t>SKUPAJ</t>
  </si>
  <si>
    <t>cevi fi 110</t>
  </si>
  <si>
    <t>Vsi elementi za pritrjevanje morajo biti kovinski nerjaveči, ter ustrezne velikosti in nosilnosti.</t>
  </si>
  <si>
    <t>Tehnološke risbe za proizvodnjo mora izvajalec del izdelati skladno s projektno dokumentacijo z detajli, katero mora pregledati in s podpisom potrditi projektant.</t>
  </si>
  <si>
    <t>Stavbno pohištvo</t>
  </si>
  <si>
    <t xml:space="preserve">Pri vseh postavkah upoštevati tudi: fino vpasovanje vratnih kril; vsa tesnila in PVC čepe; Izdelava, odpiranje glej shemo oken in vrat; ves pritrdilni in vezni material; vsa pripravljalna in zaključna dela vključno z zidarsko pomočjo.  </t>
  </si>
  <si>
    <t>Pri postavkah, kjer je določen odvoz odpadnega materiala oziroma ruševin (gradbeni odpadki) na trajno deponijo pomeni, da za odvoz poskrbi izvajalec.</t>
  </si>
  <si>
    <t>Osnovni podatki o projektni dokumentaciji:</t>
  </si>
  <si>
    <t>DDV:</t>
  </si>
  <si>
    <t>DDV</t>
  </si>
  <si>
    <t>I.</t>
  </si>
  <si>
    <t>II.</t>
  </si>
  <si>
    <t>Objekt:</t>
  </si>
  <si>
    <t>Vrsta del</t>
  </si>
  <si>
    <t>Opombe:</t>
  </si>
  <si>
    <t>Oznaka vrste načrta</t>
  </si>
  <si>
    <t>REKAPITULACIJA</t>
  </si>
  <si>
    <t>3.</t>
  </si>
  <si>
    <t>Številka projekta:</t>
  </si>
  <si>
    <t>Faktor Rasti Del</t>
  </si>
  <si>
    <t>Dodatni Faktor (dobava in montaža)</t>
  </si>
  <si>
    <t>PODATKI O VSEBINI POPISA DEL</t>
  </si>
  <si>
    <t>Cene na enoto in vrednosti so v EUR brez DDV!</t>
  </si>
  <si>
    <t>Vrednosti so v EUR brez DDV!</t>
  </si>
  <si>
    <t>Objekt</t>
  </si>
  <si>
    <t>GRADBENA DELA</t>
  </si>
  <si>
    <t>Izvajalec je dolžan izvesti vsa dela kvalitetno, v skladu s predpisi, standardi, projektom, tehničnimi pogoji in v skladu z dobro gradbeno prakso.</t>
  </si>
  <si>
    <t>*</t>
  </si>
  <si>
    <t>vse stroške za pridobitev začasnih površin za gradnjo  izven delovnega pasu (soglasja, odškodnine, itd.);</t>
  </si>
  <si>
    <t>vse stroške v zvezi z začasnim odvozom, deponiranjem in vračanjem izkopanega materiala na mestih, kjer ga ne bo možno deponirati na gradbišču;</t>
  </si>
  <si>
    <t>vse stroške za postavitev gradbišča, gradbiščnih objektov, ureditev začasnih deponij, tekoče vzdrževanje in odstranitev gradbišča;</t>
  </si>
  <si>
    <t>pregled bočnih strani izkopa vsak dan pred pričetkom dela, zlasti po dež. vremenu, mrazu ali miniranju</t>
  </si>
  <si>
    <t>čiščenje in odvoz gradbenih odpadkov na trajno deponijo</t>
  </si>
  <si>
    <t>plačilo dajatev za trajno deponijo</t>
  </si>
  <si>
    <t>eventuelne poškodbe in čiščenja javnih vozišč ter drugih površin zaradi prevozov bremenijo izvajalca. Izvajalec del mora posebej paziti na vse obstoječe komunalne in energetske priključke</t>
  </si>
  <si>
    <t>preizkušanje kvalitete materiala, ki se vgrajuje in dokazovanje kvalitete z atesti</t>
  </si>
  <si>
    <t>Vsa dela morajo biti izvedena pravilno in po pravilih stroke oz. po določilih veljavnih tehničnih predpisov, normativov ter skladno z obveznimi standardi (SIST EN 206, SIST 1026, SIST EN 13670, SIST EN 10080, tolerance ravnine betonov po DIN 18202).</t>
  </si>
  <si>
    <t>Material za ta dela mora po kvaliteti ustrezati določilom veljavnih normativov in standardov.</t>
  </si>
  <si>
    <r>
      <t xml:space="preserve">Podpore:
</t>
    </r>
    <r>
      <rPr>
        <sz val="10"/>
        <rFont val="Times New Roman CE"/>
        <family val="1"/>
        <charset val="238"/>
      </rPr>
      <t>Cevne podpore,  izdelane iz jeklenih profilov in  cevnih  objemk, skupaj z montažo   v  zid   ali  varjenjem  na nosilno konstrukcijo in  opleskane po predhodnem  čiščenju  in  pleskanju s temeljno barvo.</t>
    </r>
  </si>
  <si>
    <t>nosilni pocinkani profili (horizontalni in vertikalni) ter dodatne ojačitve pri odprtinah za vratne podboje, sanitarne, kuhinjske elemente, konvektorje in spuščene stropove</t>
  </si>
  <si>
    <t>kpl</t>
  </si>
  <si>
    <t>Obračun izvršenih količin predstavlja netto zasipne količine v utrjenem stanju.</t>
  </si>
  <si>
    <t>Pred izvedbo ometov je potrebno predhodno čiščenje reg, in podlog ter vlaženje podlage.</t>
  </si>
  <si>
    <t>Ščitenje že vgrajenih elementov in konstrukcij, ki se ne ometavajo.</t>
  </si>
  <si>
    <t>Kraj in datum izdelave načrta:</t>
  </si>
  <si>
    <t>V ceni vseh postavk je zajeti vsa dela, ves osnovni in pritrdilni material, vse prenose, finalno obdelavo po opisih v postavkah, vse za gotove vgrajene elemente. Prav tako vse obrobe in zaključke, razen če so zajeti v posebni postavki. Izvajalec del je dolžan v ceni upoštevati vse delovne odre in mehanizacijo za potrebe montaže. Pripravo delavniške dokumentacije za vgradnjo vseh elementov. Pripravo detajlov s tehničnim opisom. Umestitev detajlov v obstoječe arhitekturne podloge.</t>
  </si>
  <si>
    <t>Pri izvedbi je potrebno upoštevati tudi navodila, pogoje in podatke proizvajalca krovnega materiala, ki je uporabljen pri predmetnem objektu.</t>
  </si>
  <si>
    <t>Izvajalec izolacijskih del mora preučiti z načrtom zahtevane tehnične karakteristike, za predvideno hidro in toplotno izolacijo. Za proizvode, predvidene za vgradnjo, mora izvajalec predložiti tehnične liste (osnove za izjave o skladnosti).</t>
  </si>
  <si>
    <t>Polaganje enega sloja strešne lepenke pod pločevinastimi oblogami na opeki, malti in betonu.</t>
  </si>
  <si>
    <t>Dela izvajati točno po določilih in navodilih dobavitelja kritine z upoštevanjem veljavnih tehničnih predpisov in standardov.</t>
  </si>
  <si>
    <t>kontrola in čiščenje podlag</t>
  </si>
  <si>
    <t>vsa potrebna tesnenja</t>
  </si>
  <si>
    <t>Krovskokleparska dela</t>
  </si>
  <si>
    <t>GRADBENOOBRTNIŠKA DELA</t>
  </si>
  <si>
    <t>OBRTNIŠKA DELA</t>
  </si>
  <si>
    <t>A.</t>
  </si>
  <si>
    <t>B.</t>
  </si>
  <si>
    <t>m3</t>
  </si>
  <si>
    <t>m2</t>
  </si>
  <si>
    <t>III.</t>
  </si>
  <si>
    <t>IV.</t>
  </si>
  <si>
    <t>V.</t>
  </si>
  <si>
    <t>VI.</t>
  </si>
  <si>
    <t>VII.</t>
  </si>
  <si>
    <t>VIII.</t>
  </si>
  <si>
    <t>Ključavničarska dela</t>
  </si>
  <si>
    <t>Slikopleskarska dela</t>
  </si>
  <si>
    <t>Keramičarska dela</t>
  </si>
  <si>
    <t>Odvodnjavanje</t>
  </si>
  <si>
    <t>1 Arhitektura</t>
  </si>
  <si>
    <t>Tehnologija izvedbe izkopa in varovanja gradbene jame je predmet izvajalca. Pred potrditvijo načina izkopa in varovanja je potrebno pridobiti potrditev projektnata gradbenih konstrukcij in geomehanika. Po opravljenem izkopu in kontroli geomehanik poda svoje mneneje, ki je merodajno za nadaljevanje dela.</t>
  </si>
  <si>
    <t>Izvajalec je dolžan pri izvedbi izkopov prestaviti vse obstoječe inštalacijske vode: fekalno in meteorno kanalizacijo, elektroinštalacijo, telefon, vodovod, plinovod...</t>
  </si>
  <si>
    <r>
      <t xml:space="preserve">Za zasipanje gradbene jame se mora uporabiti izbran čisti material, dobljen pri izkopu gradbene jame, ali pa če ta ne ustreza, dobaviti novega. </t>
    </r>
    <r>
      <rPr>
        <sz val="9"/>
        <color indexed="8"/>
        <rFont val="Arial CE"/>
        <family val="2"/>
        <charset val="238"/>
      </rPr>
      <t>Zasipanje je potrebno izvajati v slojih, z utrjevanjem vsakega sloja posebej tako, da se sesedanje zemeljskega materiala zmanjša na minimum.</t>
    </r>
  </si>
  <si>
    <t>Prehodi inštalacij morajo biti izvedeni na način, da gradbeno fizikalne in požarne karakteristike ostanejo nespremenjene. Za prehod inštalacij skozi predelne stene se v stenah izrežejo odprtine, stike z inštalacijami je tesniti z ustreznim kitom, odvisno od zahtevanih zvočnih in požarnih zahtev za predelno steno.</t>
  </si>
  <si>
    <t>Čiščenje prostorov in izdelkov pred in po opravljenem delu in zaščita do predaje naročniku.</t>
  </si>
  <si>
    <t>Izvajalec suhomontažnih del s svojim delom ne sme poškodovati ali onesnažiti drugih izdelkov, po potrebi mora te usrezno zaščititi.</t>
  </si>
  <si>
    <t>Po izvršenem delu mora izvajalec suhomontažnih del odstraniti ves preostali material in odpadke ter očistiti prostore, ki so bili zaradi njegovih del onesnaženi.</t>
  </si>
  <si>
    <t>Poleg osnovnega je sestavni del izvedbe montažnih predelnih sten in oblog tudi:</t>
  </si>
  <si>
    <t>izvedba stikov montažnih predelnih sten in oblog z zidanimi stenami izvedeni po tehnologiji izvajalca predelnih sten, vsemi potrebnimi tesnili in polnili s tesnilnim materialom</t>
  </si>
  <si>
    <t>vogali zaščiteni s tipskimi pocinkanimi pločevinastimi (ali PVC) vogalniki</t>
  </si>
  <si>
    <t>v sanitarnih stenah upoštevati vgradnjo elementov za pritrjevanje sanitarne opreme</t>
  </si>
  <si>
    <t>v vseh mokrih prostorih morajo biti stene iz vodoodpornih mavčnih plošč</t>
  </si>
  <si>
    <t>na stenah iz vodoodpornih plošč se mora uporabiti vodoodporni kit za bandažiranje</t>
  </si>
  <si>
    <t>bandažiranje stikov mavčno kartonskih plošč (medsebojno)</t>
  </si>
  <si>
    <t>izdelavo vseh potrebnih zaključkov, spojev, dilatacij, prehodov</t>
  </si>
  <si>
    <t>prehodi instalacij morajo biti izvedeni na način, da zvočna izolirnost ostane nespremenjena</t>
  </si>
  <si>
    <t>Poleg osnovnega je sestavni del izvedbe spuščenih stropov tudi:</t>
  </si>
  <si>
    <t>Spuščeni stropovi so pritrjeni s posebnimi vešaljkami na armiranobetonsko stropno konstrukcijo objekta. Način obešanja je odvisen od patenta proizvajalca stropa. Nosilni elementi spuščenih stropov morajo po dimenziji odgovarjati teži stropa. Pritrjevanje mora biti elastično in izbran način pritrjevanja mora odgovarjati teži in ter statični in dinamični obremenitvi. Vsi kovinski deli nosilne podkonstrukcije morajo biti pocinkani, vidne površine barvane.</t>
  </si>
  <si>
    <t>Sestavni deli spuščenih stropov so zaključni profili za stikovanje spuščenega stropa s stenami. Stike s stenami je izvesti po posebnem detajlu.</t>
  </si>
  <si>
    <t>Stropovi morajo biti ravni. Vse stike med ploščami medsebojno in stike z bet. konstrukcijo, s profili in ostalim, je potrebno brusiti in bandažirati oziroma izvesti na način da končni premaz na stiku dveh plošč ne poka. Način izvedbe določi izvajalec, ki tudi garantira za kvaliteto izvedbe. Na stropu iz vodoodpornih plošč se mora uporabiti tudi vodoodporni kit za bandažiranje.</t>
  </si>
  <si>
    <t>Prehodi inštalacij morajo biti izvedeni na način, da gradbeno fizikalne in požarne karakteristike ostanejo nespremenjene. Za prehod inštalacij skozi strop se izrežejo odprtine, stike z inštalacijami je tesniti z ustreznim kitom, odvisno od zahtevanih zvočnih in požarnih zahtev za predelno steno.</t>
  </si>
  <si>
    <t>vse potrebne ojačitve v stenah</t>
  </si>
  <si>
    <t>vse preskoke višin, izreze, potrebne ojačitve in menjalnike za vgradnjo luči in raznih instalacijskih elementov v stropu</t>
  </si>
  <si>
    <t>vse obrobe in zaključke, razen če so zajeti v posebni postavki</t>
  </si>
  <si>
    <t>vsa potrebna tesnenja med stenami in stropovi</t>
  </si>
  <si>
    <t>vse morebitno potrebne ojačitve robov v stenah</t>
  </si>
  <si>
    <t>vse priprave in čiščenje podlag</t>
  </si>
  <si>
    <t>vse potrebna sidranja opečnih in siporeks zidov v betonske konstrukcije</t>
  </si>
  <si>
    <t>Vse slabo izdelane podloge tlakov gredo v breme izvajalca podloge. Tlak je potrebno do pridobitve popolne trdnosti negovati in zaščititi.</t>
  </si>
  <si>
    <t>Za povečanje odpornosti cementnega estriha, kvalitete izdelave in obdelave je uporabiti naslednje dodatke: pospeševalce, plastifikatorje in sredstva za zaščito proti mrazu. Dodatke je dovoljeno uporabljati, kadar le-ti ne vplivajo škodljivo na kvaliteto cementnega estriha in talno oblogo.</t>
  </si>
  <si>
    <t>Hidroizolacijski sloj na katerega se direktno izvede cementni estrih, mora imeti zavarjene ali zalepljene stike, biti brez mehurjev in mehaničnih poškodb, raven in čist.</t>
  </si>
  <si>
    <t>cevi in krogelne pipe s termičnim varovalom (ali posebej prigrajenim zapornim elementom s termičnim varovalom) in s čepom. Pipa oziroma zaporni element morata biti skladna z VP 301.</t>
  </si>
  <si>
    <t>V ceni  sklopa  je zajeta vgradnja skupaj z  vrtanjem  zidu in vzpostavitvijo  v prvotno stanje.</t>
  </si>
  <si>
    <t>DN 25    (izvedba A)</t>
  </si>
  <si>
    <t>DN 25    (izvedba C)</t>
  </si>
  <si>
    <t>DN 50    (izvedba A)</t>
  </si>
  <si>
    <t>DN 50    (izvedba C)</t>
  </si>
  <si>
    <t xml:space="preserve">PE 225/32    </t>
  </si>
  <si>
    <r>
      <t xml:space="preserve">Navrtalna ogrlica
</t>
    </r>
    <r>
      <rPr>
        <sz val="10"/>
        <rFont val="Times New Roman CE"/>
        <family val="1"/>
        <charset val="238"/>
      </rPr>
      <t>Cevna navrtalna ogrlica iz trdega PE za izvedbo odcepa na  PVC plinovodu z vgradbilno garnituro.</t>
    </r>
  </si>
  <si>
    <t>čiščenje izdelkov in delovnih priprav med delom in po končanem delu</t>
  </si>
  <si>
    <t>Izvajalec je dolžan pri ponudbi upoštevati vse povezane stroške, ki so potrebni za tehnično pravilno izvedbo del, ki jih ponuja v izvedbo (kot npr. razni pritrdilni material, vezni in tesnilni material, podkonstrukcije in podobno).</t>
  </si>
  <si>
    <t>Pri vzidavah upoštevati nameščanje, sidranje, opiranje, podpiranje in vezanje elementa za vzidavo.</t>
  </si>
  <si>
    <t>V primeru tiskarskih napak in neskladij v projektu je dolžan na to opozoriti projektanta pred oddajo ponudbe</t>
  </si>
  <si>
    <t>Količina</t>
  </si>
  <si>
    <t>Cena</t>
  </si>
  <si>
    <t>Vrednost</t>
  </si>
  <si>
    <r>
      <t>m</t>
    </r>
    <r>
      <rPr>
        <vertAlign val="superscript"/>
        <sz val="10"/>
        <color indexed="8"/>
        <rFont val="Times New Roman CE"/>
        <family val="1"/>
        <charset val="238"/>
      </rPr>
      <t>2</t>
    </r>
  </si>
  <si>
    <t>m</t>
  </si>
  <si>
    <t>kg</t>
  </si>
  <si>
    <t>kos</t>
  </si>
  <si>
    <r>
      <t xml:space="preserve">Slepa prirobnica:
</t>
    </r>
    <r>
      <rPr>
        <sz val="10"/>
        <rFont val="Times New Roman CE"/>
        <family val="1"/>
        <charset val="238"/>
      </rPr>
      <t>Jeklena slepa prirobnica, izdelana po JUS M.B6.191, NP 16, material Č.0361, oblika  B,   skupaj  s  tesnilnim  in vijačnim materialom.</t>
    </r>
  </si>
  <si>
    <t xml:space="preserve">B 50             </t>
  </si>
  <si>
    <t xml:space="preserve">B 80             </t>
  </si>
  <si>
    <t xml:space="preserve">B 100           </t>
  </si>
  <si>
    <t>vse zaključne letve</t>
  </si>
  <si>
    <t>Vse barve, detajle, odbelave, načine vgradnje in možne spremembe pred dokončno izdelavo potrdi     projektant.</t>
  </si>
  <si>
    <t>Vse mere je potrebno preveriti na licu mesta.</t>
  </si>
  <si>
    <t>vsa potrebna merjenja</t>
  </si>
  <si>
    <t>usklajevanje z osnovnim načrtom in posvetovanje s projektantom</t>
  </si>
  <si>
    <t>povračilo morebitne škode povzročene ostalim izvajalcem</t>
  </si>
  <si>
    <t>vsa potrebna pomožna sredstva na objektu kot so lestve, odri, …</t>
  </si>
  <si>
    <t>skladiščenje materiala na gradbišču</t>
  </si>
  <si>
    <t>dela in ukrepe po določilih veljavnih predpisov varstva pri delu</t>
  </si>
  <si>
    <t>Zemeljska dela</t>
  </si>
  <si>
    <t>Pred izvedbo temeljev mora gradbeno jamo pregledati in prevzeti geomehanik ter potrditi predpostavljene vrednosti in način temeljenja ali podati navodila za pogoje temeljenja in predpisati ukrepe za morebitno sanacijo temeljnih tal na posameznih globinah temeljenja.</t>
  </si>
  <si>
    <t>Način polaganja določi projektant z vpisom v gradbeni dnevnik ali polagalnim načrtom.</t>
  </si>
  <si>
    <t xml:space="preserve">Keramične ploščice se polagajo z lepljenjem na že pripravljeno površino. </t>
  </si>
  <si>
    <t>Čiščenje prostorov in izdelkov po opravljenem delu in zaščita do predaje naročniku.</t>
  </si>
  <si>
    <t xml:space="preserve">Izvajalec keramičarskih del mora pred pričetkom dela pregledati vse površine, ki bodo oblagane in opozoriti grad. vodstvo oziroma nadzor na eventuelne pomanjkljivosti, ki bi utegnile kvarno vplivati na na brezhibno polaganje keramike. Kasnejše izgovori o pomanjkljivih površinah bodo smatrani za brezpredmetne. </t>
  </si>
  <si>
    <t>Izvajalec keramičarskih del s svojim delom ne sme poškodovati ali onesnažiti drugih izdelkov, po potrebi mora te usrezno zaščititi.</t>
  </si>
  <si>
    <t>nanos emulzije na mavčnokartonske stene, kitanje vogalov pri mavčnokartonskih stenah, kitanje dilatacij</t>
  </si>
  <si>
    <t>ves osnovni in pomožni material, okovja, nasadila, kljuke, ključavnice, štoperje, zapahe…</t>
  </si>
  <si>
    <t>zunanje in notranje okenske police, razen če so zajete v posebni postavki</t>
  </si>
  <si>
    <t>senčila, razen če so zajeta v posebni postavki</t>
  </si>
  <si>
    <t>vse slepe podboje in okvirje</t>
  </si>
  <si>
    <t>stavbno pohištvo se izdeluje po potrjenih shemah iz projekta</t>
  </si>
  <si>
    <t>Izvajalec del mora dati na vpogled vzorce podov predvidenih za polaganje in jih vgraditi na objektu skupaj s stenskimi zaključki. Polaganje se lahko začne po pisni potrditvi vzorcev.</t>
  </si>
  <si>
    <t xml:space="preserve">Izkop gradbene jame mora biti izveden na način, ki ustreza kvaliteti in lastnosti zemljin (glej Geotehnično poročilo). </t>
  </si>
  <si>
    <t>Dno gradbene jame mora biti izvedeno ravno s točnostjo ±3 cm na dolžini letve 3,00 m. Za nasipavanje mora biti uporabljen izbran čisti gramozni material.</t>
  </si>
  <si>
    <t>Zasipavanje je izvajati v slojih, z utrjevanjem vsakega sloja posebej tako, da je posedanje materiala zmanjšano na minimum. Modul utrjevanja nasipa je odvisen od predvidenih površinskih obremenitev.</t>
  </si>
  <si>
    <t>Dejansko potrebne module zbitosti določi geomehanik.</t>
  </si>
  <si>
    <t>Betonska armatura mora biti obdelana v skladu z veljavninimi predpisi v kvaliteti predpisani v statičnem računu in izdelana točno po armaturnih načrtih. Pritrjena mora biti tako, da ostane med betoniranjem v zahtevanem položaju.</t>
  </si>
  <si>
    <t>Končno poročilo preiskav betona, ki ga izvede pooblaščena institucija, je vkalkulirano v ceni po enoti mere.</t>
  </si>
  <si>
    <t>Za posamezne vidne konstrukcije je potrebno vgrajevati enako kvaliteto mešanice betona in enako kvaliteto cementa istega proizvajalca.</t>
  </si>
  <si>
    <t>Za izvajalca del so merodajne marke betonov, ki so navedene v posamezni postavki popisa oziroma v statičnem računu in armaturnih načrtih. V primeru neskladnosti velja tolmačenje statika.</t>
  </si>
  <si>
    <t>Za obliko in mesto ev. delovne rege ali prekinitve betoniranja se je potrebno predhodno dogovoriti s projektantom statike.</t>
  </si>
  <si>
    <t>izdelava betona</t>
  </si>
  <si>
    <t>vse delavniške načrte izdela izvajalec</t>
  </si>
  <si>
    <t>zgoščevanje in negovanje betona (močenje, zaščita pred mrazom, soncem, vetrom, tresljaji itd.)</t>
  </si>
  <si>
    <t>vgradnjo vseh sider oz kovinskih nosilnih elementov za ostala gradbena in obrtniška dela</t>
  </si>
  <si>
    <t>čiščenje opažev po montaži armature</t>
  </si>
  <si>
    <t>čiščenje in vlaženje opažev neposredno pred pričetkom betoniranja</t>
  </si>
  <si>
    <t>manjša popravila opažev med betoniranjem</t>
  </si>
  <si>
    <t>Vsa dela morajo biti izvedena pravilno in po pravilih stroke oz. po določilih veljavnih tehničnih predpisov, normativov ter skladno z obveznimi standardi.</t>
  </si>
  <si>
    <t xml:space="preserve">Obračun izvršenih količin predstavlja netto izkopane količine v raščenem stanju. </t>
  </si>
  <si>
    <t>Pred pričetkom izvajanja del je mora izvajalec preveriti kvaliteto predhodno izvršenih del, ki bi lahko vplivali na kvaliteto, sigurnost in trajnost elementovl za izvedbo strehe. Kasnejše relemacije se ne bodo upoštevale.</t>
  </si>
  <si>
    <t>Izvajalec mora izdelati tehnološke risbe z detajli, ki jih je potrebno izvesti za končanje posameznih del, tudi če niso podrobno navedeni in opisani v popisu in načrtih, so pa nujna za pravilno funkcioniranje posameznih sistemov in elemnotv. Potrditi jih mora odgovorni projektant statike in arhitekture.</t>
  </si>
  <si>
    <t xml:space="preserve">Ves vgradni material mora imeti ustrezne ateste, mora biti vgrajen po predpisih in mora ustrezati veljavnim predpisom in standardom. </t>
  </si>
  <si>
    <t>vmetavanje betona v opaže ter premeščanje lijaka ali transportne cevi med betoniranjem</t>
  </si>
  <si>
    <t>čiščenje betonskega železa od blata, rje, ki se lušči, maščobe; postavljanje podložk in začasno vezanje armature k opažu</t>
  </si>
  <si>
    <t>kontrolirati, da so vsa sidra, škatle, vložki, doze, cevi in podobno, na predvidenih mestih</t>
  </si>
  <si>
    <t>vsi stroški za zagotavljanje varnosti in zdravja pri delu, zlasti stroške za vsa dela, ki izhajajo iz zahtev Varnostnega načrta</t>
  </si>
  <si>
    <t>stroški odvoda meteorne vode iz gradbene jame in vode, ki se izceja iz bočnih strani izkopa, če je potrebno</t>
  </si>
  <si>
    <t>stroški dela v kampadah zaradi oteženih geoloških razmer</t>
  </si>
  <si>
    <t>stroški dela v nagnjenem terenu</t>
  </si>
  <si>
    <t>stroški oteženega izkopa v mokrem terenu, izkop v vodi, prekop potokov itd.</t>
  </si>
  <si>
    <t>vse stroške v zvezi s transporti po javnih poteh in cestah: morebitne odškodnine, morebitne sanacije cestišč zaradi poškodb med gradnjo itd.</t>
  </si>
  <si>
    <t>stroške odvoza in zagotovitev odstranjevanja odpadnega gradbenega materiala skladno z zakonodajo na področju ravnanja z odpadki (odvoz na urejene deponije s taksami itd.)</t>
  </si>
  <si>
    <t xml:space="preserve">Ves odvečni material transportirati izven gradbišča na trajno deponijo. </t>
  </si>
  <si>
    <r>
      <t xml:space="preserve">Dobava in polaganje PVC kanalizacijskih cevi SN8 </t>
    </r>
    <r>
      <rPr>
        <sz val="9"/>
        <rFont val="Arial"/>
        <family val="2"/>
        <charset val="238"/>
      </rPr>
      <t>z vsemi potrebnimi spojkami, priključnimi in revizijskimi kosi, skupaj z izdelavo podloge in obbetoniranjem cevi, obračun po tekočem metru;</t>
    </r>
  </si>
  <si>
    <t>Izvajalec je dolžan pri sestavi ponudbe (in izvajanju del) upoštevati vse grafične in tekstualne dele projekta (PZI).</t>
  </si>
  <si>
    <r>
      <t>vsa potrebna pripravljalna in zaključna dela</t>
    </r>
    <r>
      <rPr>
        <sz val="10"/>
        <rFont val="Arial"/>
        <family val="2"/>
        <charset val="238"/>
      </rPr>
      <t/>
    </r>
  </si>
  <si>
    <t>Ponudnik je dolžan o vsaki ugotovljeni neskladnosti med popisom in tehničnim poročilom/grafičnimi prikazi obvestiti projektanta in investitorja.</t>
  </si>
  <si>
    <t>Pri vseh postavkah upoštevati tudi:</t>
  </si>
  <si>
    <t>vso zaščito pred mrazom, vročino, dežjem in fizičnimi poškodbami</t>
  </si>
  <si>
    <t>V ceni vseh postavk, morajo biti zajeta vsa dela, dobava in montaža, osnovni material, steklo, pritrdilni in tesnilni material, okovje, zapiralno okovje ter material za vse zaključke. Izvajalec mora vse mere preveriti na licu mesta in izdelati ustrezno tehnično dokumentacijo in delavniške risbe v skladu z dogovorom s projektantom.</t>
  </si>
  <si>
    <t>kontrola in priprava podlag in stikov</t>
  </si>
  <si>
    <t>Pri izdelavi ponudbe za posamezne postavke pregledati kompletno tehnično dokumentacijo z vsemi načrti.</t>
  </si>
  <si>
    <t>Izvajalec mora omogočati stalen, prost in vzdrževan dostop za potrebe intervencije oz. vzdrževanja.</t>
  </si>
  <si>
    <t>Izdelava detajlov in dopolnitev, ki jih je potrebno izvesti za končanje posameznih del, tudi če niso podrobno navedeni in opisani v popisu in načrtih, so pa nujna za pravilno funkcioniranje posameznih sistemov in elementov. Potrditi jih mora odgovorni projektant arhitekture.</t>
  </si>
  <si>
    <t>V ceni vseh postavk je zajeti vsa dela, ves osnovni in pritrdilni material, vse prenose, finalno obdelavo po opisih v postavkah, vse za gotove vgrajene elemente. Izvajalec del je dolžan v ceni upoštevati vse delovne odre in mehanizacijo za potrebe montaže. Pripravo delavniške dokumentacije za vgradnjo vseh elementov. Pripravo detajlov s tehničnim opisom. Umestitev detajlov v obstoječe arhitekturne podloge.</t>
  </si>
  <si>
    <t>V ceni na enoto zajeti tudi izdelavo delavniških načrtov in delavniške dokumentacije (izdela jo izvajalec kovinske konstrukcije), katere potrdi odgovorni projektant gradbenih konstrukcij in arhitekture, sidranje jeklene konstrukcije v nosilno konstrukcijo objekta (po načrtih in detajlih konstrukcije) ter izvedbo pregleda jeklene konstrukcije s strani pooblaščenega inštituta oziroma odgovornega statika.</t>
  </si>
  <si>
    <t>Tehnološke risbe za proizvodnjo mora izvajalec del izdelati v skladu s projektno dokumentacijo. V kolikor želi izvajalec prilagoditi izvedbo svoji tehnologiji, mora izdelati ustrezno projektno dokumentacijo z detajli, katero mora pregledati in s podpisom potrditi projektant.</t>
  </si>
  <si>
    <t>V cenah na enoto je potrebno predvideti tudi strošek nadzora in pridobitve potrdila o ustreznosti izvedbe kovinskih konstrukcij.</t>
  </si>
  <si>
    <t>V cenah na enoto je potrebno predvideti vsa čiščenja železnih izdelkov in 2x no miniziranje, če ni v posamezni postavki drugače zahtevano.</t>
  </si>
  <si>
    <t>V cenah na enoto je potrebno vključiti tudi finalno pleskanje kovinske konstrukcije, če ni v posamezni postavki drugače zahtevano.</t>
  </si>
  <si>
    <t xml:space="preserve">Dimenzijo nosilnih elementov je potrebno dokazati z analizo konstrukcij. </t>
  </si>
  <si>
    <t>izdelava tehnoloških risb za proizvodnjo (z detajli)</t>
  </si>
  <si>
    <t>izdelava elementov v delavnici in montaža na objektu</t>
  </si>
  <si>
    <t>IX.</t>
  </si>
  <si>
    <t>preboj do fi 200 mm</t>
  </si>
  <si>
    <t>cevi fi 160</t>
  </si>
  <si>
    <t>preboj do fi 160 mm</t>
  </si>
  <si>
    <r>
      <t>Izdelava fasadnih odrov višine do 10 m</t>
    </r>
    <r>
      <rPr>
        <sz val="9"/>
        <rFont val="Arial"/>
        <family val="2"/>
      </rPr>
      <t>, naprava podstavka, montaža in demontaža ter vsa pomožna dela na gradbišču, zaščita odra z mrežico oz. tkanino, obračun po kvadratnem metru;</t>
    </r>
  </si>
  <si>
    <t>Izvajalec je dolžan izdelati projekt betona.</t>
  </si>
  <si>
    <r>
      <t>Montaža in demontaža lahkih kovinskih odrov</t>
    </r>
    <r>
      <rPr>
        <sz val="9"/>
        <rFont val="Arial CE"/>
        <family val="2"/>
        <charset val="238"/>
      </rPr>
      <t xml:space="preserve"> za izvajanje vseh del (višina do 4,0 m), obračun po m2, enkratna površina prostorov. V ceni je zajeti tudi premikanje odrov, sidranje in najemnino. </t>
    </r>
  </si>
  <si>
    <t>začasne ograje na robovih plošč in v stopniščih</t>
  </si>
  <si>
    <t>Pripravljalna dela</t>
  </si>
  <si>
    <t>SKUPNA REKAPITULACIJA</t>
  </si>
  <si>
    <t>SISTEM POGONA: Električni, ACVF - frekvenčno reguliran brez reduktorja</t>
  </si>
  <si>
    <t>SISTEM UPRAVLJANJA:</t>
  </si>
  <si>
    <t>KABINA:</t>
  </si>
  <si>
    <t>Vključeno v ceno:</t>
  </si>
  <si>
    <r>
      <t>·</t>
    </r>
    <r>
      <rPr>
        <sz val="7"/>
        <rFont val="Times New Roman"/>
        <family val="1"/>
      </rPr>
      <t xml:space="preserve">         </t>
    </r>
    <r>
      <rPr>
        <sz val="9"/>
        <rFont val="Arial"/>
        <family val="2"/>
      </rPr>
      <t>razsvetljava jaška</t>
    </r>
  </si>
  <si>
    <r>
      <t>·</t>
    </r>
    <r>
      <rPr>
        <sz val="7"/>
        <rFont val="Times New Roman"/>
        <family val="1"/>
      </rPr>
      <t xml:space="preserve">         </t>
    </r>
    <r>
      <rPr>
        <sz val="9"/>
        <rFont val="Arial"/>
        <family val="2"/>
      </rPr>
      <t>lestev za dostop v jašek</t>
    </r>
  </si>
  <si>
    <r>
      <t>·</t>
    </r>
    <r>
      <rPr>
        <sz val="7"/>
        <rFont val="Times New Roman"/>
        <family val="1"/>
      </rPr>
      <t xml:space="preserve">         </t>
    </r>
    <r>
      <rPr>
        <sz val="9"/>
        <rFont val="Arial"/>
        <family val="2"/>
      </rPr>
      <t xml:space="preserve">montaža brez gradbenega odra v jašku </t>
    </r>
  </si>
  <si>
    <t>STROJNICA: Brez strojnice - pogonski stroj zgoraj v jašku dvigala</t>
  </si>
  <si>
    <t xml:space="preserve">ELEKTRIČNA NAPETOST: 3 x 400V / 230V, 50 Hz </t>
  </si>
  <si>
    <r>
      <t>Zasipanje jarkov s premetom izkopanega materiala</t>
    </r>
    <r>
      <rPr>
        <sz val="9"/>
        <rFont val="Arial"/>
        <family val="2"/>
      </rPr>
      <t>, utrjevanje nasipa po plasteh do potrebne zbitosti, obračun po kubičnem metru;</t>
    </r>
  </si>
  <si>
    <t>cevi fi 200</t>
  </si>
  <si>
    <r>
      <t>Zakoličba kanalizacije</t>
    </r>
    <r>
      <rPr>
        <sz val="9"/>
        <rFont val="Arial"/>
        <family val="2"/>
        <charset val="238"/>
      </rPr>
      <t xml:space="preserve"> in postavitev profilov na vseh ključnih točkah, H in V lomih in jaških, obračun po tekočem metru;</t>
    </r>
  </si>
  <si>
    <r>
      <t>Odvoz odvečnega materiala od izkopa na gradbiščno deponijo</t>
    </r>
    <r>
      <rPr>
        <sz val="9"/>
        <rFont val="Arial"/>
        <family val="2"/>
      </rPr>
      <t>, z nakladanjem in razkladanjem, obračun po m3 v raščenem stanju;</t>
    </r>
  </si>
  <si>
    <t>preboj do fi 250 mm</t>
  </si>
  <si>
    <t>preboj do fi 110 mm</t>
  </si>
  <si>
    <t xml:space="preserve">V ceni zajeti tudi transport elementov na lokacijo gradbišča in montažo s pomočjo ustreznega dvigala. </t>
  </si>
  <si>
    <t xml:space="preserve">Izvajalec oblog tal mora pred pričetkom dela pregledati vse površine, ki bodo oblagane in opozoriti grad. vodstvo oziroma nadzor na eventuelne pomanjkljivosti, ki bi utegnile kvarno vplivati na brezhibno polaganje. Kasnejše izgovori o pomanjkljivih površinah bodo smatrani za brezpredmetne. </t>
  </si>
  <si>
    <t>izdelavo delavniških načrtov za vse ograje s potrditvijo projektanta</t>
  </si>
  <si>
    <t>Vse po navodilih proizvajalca: strešna konstrukcija in vsi detajli v zvezi s streho morajo biti izvedeni po navodilih pooblaščenega izvajalca ravnih streh, ob upoštevanju dežja, burje, sonca, paropropustnosti in pritrjevanja, obračun po m2 tlorisa ravne strehe;</t>
  </si>
  <si>
    <r>
      <t>Dobava, krivljene in polaganje rebraste armature</t>
    </r>
    <r>
      <rPr>
        <sz val="9"/>
        <rFont val="Arial"/>
        <family val="2"/>
      </rPr>
      <t xml:space="preserve"> </t>
    </r>
    <r>
      <rPr>
        <sz val="9"/>
        <rFont val="Arial"/>
        <family val="2"/>
        <charset val="238"/>
      </rPr>
      <t>B 500B</t>
    </r>
    <r>
      <rPr>
        <sz val="9"/>
        <rFont val="Arial"/>
        <family val="2"/>
      </rPr>
      <t>, obračun po kilogramu;</t>
    </r>
  </si>
  <si>
    <t>pravokotni preboj do 0,10 m2</t>
  </si>
  <si>
    <t>pravokotni preboj od 0,11 do 0,20 m2</t>
  </si>
  <si>
    <t>pravokotni preboj od 0,21 do 0,30 m2</t>
  </si>
  <si>
    <t>pravokotni preboj od 0,31 do 0,40 m2</t>
  </si>
  <si>
    <t>pravokotni preboj od 0,41 do 0,50 m2</t>
  </si>
  <si>
    <r>
      <t xml:space="preserve">Razna gradbena pomoč pri ključavničarskih delih </t>
    </r>
    <r>
      <rPr>
        <sz val="9"/>
        <rFont val="Arial"/>
        <family val="2"/>
        <charset val="238"/>
      </rPr>
      <t>(v</t>
    </r>
    <r>
      <rPr>
        <sz val="9"/>
        <rFont val="Arial"/>
        <family val="2"/>
      </rPr>
      <t>grajevanje večjih vrat, oken in zasteklitev...)</t>
    </r>
  </si>
  <si>
    <t>Fasaderska dela</t>
  </si>
  <si>
    <t>Upoštevati vse normative in tehnične pogoje za tovrstne objekte.</t>
  </si>
  <si>
    <t>Na željo investitorja in projektanta mora izvajalec del dati na vpogled vzorce in po izbranih vzorcih naročiti material in izvesti fasaderska dela. Barva se mora dobro sprijemati s podlago površina izvedenega premaza mora biti enakomerne strukture.</t>
  </si>
  <si>
    <t>Podlaga na katero lepimo izolacijske plošče mora biti ravna, trdna, suha in čista. Za normativno porabo lepila mora biti fasadni zid raven do odstopanja ±0,5 cm na dolžini 3 m. Pri odstopanju do ±1,0 cm se poraba lepila in časa za lepljenje poveča za 15%. Površine z večjimi neravninami je potrebno predhodno izravnati z grobo apneno cementno malto. Betonske, azbestno cementne in površine iz lahkih betonov je potrebno pred lepljenjem fasadnih plošč premazati s prednamazom. Pritrjevanje izolativnih plošč na fasado se izvede z lepljenjem in dodatnim pritrjevajem z vijaki po navodilu proizvajalca.</t>
  </si>
  <si>
    <t>Izvajalec fasaderskih del s svojim delom ne sme poškodovati ali onesnažiti drugih izdelkov, po potrebi mora te usrezno zaščititi.</t>
  </si>
  <si>
    <t>Vremenski pogoji za izvajanje fasade:</t>
  </si>
  <si>
    <t>Fasado izvajamo pri temperaturi od +5°C do +35°C. V hladnejšem obdobju moramo paziti, da temperatura tudi po končanem delu (npr. čez noč) ne pade pod +5°C. Pred direktnim soncem je fasado potrebno obvezno zasenčiti z gradbenimi zavesami.</t>
  </si>
  <si>
    <t>Prav tako zaključnih fasadnih slojev ne nanašamo ob močnem vetru, dežju, megli ter pri visoki relativni vlagi</t>
  </si>
  <si>
    <t>kontrola in čiščenje in pranje podlag, razen če so zajeti v posebni postavki</t>
  </si>
  <si>
    <t>krpanje, popravilo in prednamazi podlag, razen če so zajeti v posebni postavki</t>
  </si>
  <si>
    <t>morebitne potrebne ojačitve na stenah</t>
  </si>
  <si>
    <t>morebitno potrebne ojačitve robov</t>
  </si>
  <si>
    <r>
      <t>Ureditev gradbišča</t>
    </r>
    <r>
      <rPr>
        <sz val="9"/>
        <rFont val="Arial CE"/>
        <family val="2"/>
        <charset val="238"/>
      </rPr>
      <t xml:space="preserve"> skladno z varnostnim načrtom, ki obsega naslednja dela:</t>
    </r>
  </si>
  <si>
    <t>postavitev gradbene table skladno s Pravilnikom o gradbiščih</t>
  </si>
  <si>
    <t>postavitev varnostnih znakov in opozorilnih tabel po zahtevah varnostnega načrta in koordinatorja</t>
  </si>
  <si>
    <t>postavitev gradbiščnih kontejnerjev</t>
  </si>
  <si>
    <t>postavitev kemičnega WC-ja na gradbišču</t>
  </si>
  <si>
    <t>omarica prve pomoči</t>
  </si>
  <si>
    <t>gasilniki</t>
  </si>
  <si>
    <t>gradbiščni el. priključek skupaj z ozemlitvijo in vsemi meritvami</t>
  </si>
  <si>
    <t>gradbiščni vodovodni priključek s števcem</t>
  </si>
  <si>
    <r>
      <t xml:space="preserve">Dobava in vgrajevanje nabrekljivega traku </t>
    </r>
    <r>
      <rPr>
        <sz val="9"/>
        <rFont val="Arial"/>
        <family val="2"/>
        <charset val="238"/>
      </rPr>
      <t>kot npr. Sikaswell ob jaških in okrog vseh cevnih napeljav, ki prebadajo talno AB ploščo, po detajlu proizvajalca, komplet z vsem potrebnim materialom, obračun po tekočem metru;</t>
    </r>
  </si>
  <si>
    <r>
      <t>Dvostranski opaž</t>
    </r>
    <r>
      <rPr>
        <b/>
        <sz val="9"/>
        <rFont val="Arial"/>
        <family val="2"/>
        <charset val="238"/>
      </rPr>
      <t xml:space="preserve"> betonskih sten</t>
    </r>
    <r>
      <rPr>
        <sz val="9"/>
        <rFont val="Arial"/>
        <family val="2"/>
      </rPr>
      <t>, podpiranje do 4,0m, vsa potrebna dela; (v količini so odbite površine oken in vrat ter dodane špalete za okna in vrata)</t>
    </r>
  </si>
  <si>
    <r>
      <t>Opaž AB plošč</t>
    </r>
    <r>
      <rPr>
        <sz val="9"/>
        <rFont val="Arial"/>
        <family val="2"/>
        <charset val="238"/>
      </rPr>
      <t>, komplet s podpiranjem do 4,0 m in vsemi potrebnimi deli, obračun po kvadratnem metru;</t>
    </r>
  </si>
  <si>
    <r>
      <t xml:space="preserve">Opaž stopnišč </t>
    </r>
    <r>
      <rPr>
        <sz val="9"/>
        <rFont val="Arial"/>
        <family val="2"/>
      </rPr>
      <t>- poševne stopniščne rame in</t>
    </r>
    <r>
      <rPr>
        <sz val="9"/>
        <rFont val="Arial"/>
        <family val="2"/>
        <charset val="238"/>
      </rPr>
      <t xml:space="preserve"> nastopnih ploskev stopnic ter podestov, komplet s podpiranjem in vsemi potrebnimi deli, obračun po m2;</t>
    </r>
  </si>
  <si>
    <r>
      <t xml:space="preserve">Dobava in vgradnja tipskih nerjavečih kovinskih profilov </t>
    </r>
    <r>
      <rPr>
        <sz val="9"/>
        <rFont val="Arial"/>
        <family val="2"/>
      </rPr>
      <t>na stikih različnih tlakov, obračun po m1;</t>
    </r>
  </si>
  <si>
    <r>
      <t>·</t>
    </r>
    <r>
      <rPr>
        <sz val="7"/>
        <rFont val="Times New Roman"/>
        <family val="1"/>
        <charset val="238"/>
      </rPr>
      <t xml:space="preserve">         </t>
    </r>
    <r>
      <rPr>
        <sz val="9"/>
        <rFont val="Arial"/>
        <family val="2"/>
        <charset val="238"/>
      </rPr>
      <t>Naprava za servisno krmiljenje dvigala na strehi kabine skladno s točko 5.12.1.5.2.3 standarda SIST EN81-20</t>
    </r>
  </si>
  <si>
    <r>
      <t>·</t>
    </r>
    <r>
      <rPr>
        <sz val="7"/>
        <rFont val="Times New Roman"/>
        <family val="1"/>
        <charset val="238"/>
      </rPr>
      <t xml:space="preserve">         </t>
    </r>
    <r>
      <rPr>
        <sz val="9"/>
        <rFont val="Arial"/>
        <family val="2"/>
        <charset val="238"/>
      </rPr>
      <t>Avtomatska evakuacija ujetih oseb iz kabine dvigala v primeru izpada električne energije s pomočjo lastni baterij</t>
    </r>
  </si>
  <si>
    <r>
      <t>·</t>
    </r>
    <r>
      <rPr>
        <sz val="7"/>
        <rFont val="Times New Roman"/>
        <family val="1"/>
        <charset val="238"/>
      </rPr>
      <t xml:space="preserve">         </t>
    </r>
    <r>
      <rPr>
        <sz val="9"/>
        <rFont val="Arial"/>
        <family val="2"/>
        <charset val="238"/>
      </rPr>
      <t>Krmilna omara dvigala skrita v podboju jaškovnih vrat v najvišji postaji</t>
    </r>
  </si>
  <si>
    <r>
      <t>·</t>
    </r>
    <r>
      <rPr>
        <sz val="7"/>
        <rFont val="Times New Roman"/>
        <family val="1"/>
        <charset val="238"/>
      </rPr>
      <t xml:space="preserve">         </t>
    </r>
    <r>
      <rPr>
        <sz val="9"/>
        <rFont val="Arial"/>
        <family val="2"/>
        <charset val="238"/>
      </rPr>
      <t xml:space="preserve">svetlobna zavesa </t>
    </r>
  </si>
  <si>
    <t>Zaščita vhoda:</t>
  </si>
  <si>
    <r>
      <t>·</t>
    </r>
    <r>
      <rPr>
        <sz val="7"/>
        <rFont val="Times New Roman"/>
        <family val="1"/>
        <charset val="238"/>
      </rPr>
      <t xml:space="preserve">         </t>
    </r>
    <r>
      <rPr>
        <sz val="9"/>
        <rFont val="Arial"/>
        <family val="2"/>
        <charset val="238"/>
      </rPr>
      <t>omejilec sile zapiranja</t>
    </r>
  </si>
  <si>
    <r>
      <t>·</t>
    </r>
    <r>
      <rPr>
        <sz val="7"/>
        <rFont val="Times New Roman"/>
        <family val="1"/>
        <charset val="238"/>
      </rPr>
      <t xml:space="preserve">    </t>
    </r>
    <r>
      <rPr>
        <sz val="9"/>
        <rFont val="Arial"/>
        <family val="2"/>
        <charset val="238"/>
      </rPr>
      <t>vsa varnostna in končna stikala</t>
    </r>
  </si>
  <si>
    <r>
      <t>·</t>
    </r>
    <r>
      <rPr>
        <sz val="7"/>
        <rFont val="Times New Roman"/>
        <family val="1"/>
        <charset val="238"/>
      </rPr>
      <t xml:space="preserve">    </t>
    </r>
    <r>
      <rPr>
        <sz val="9"/>
        <rFont val="Arial"/>
        <family val="2"/>
        <charset val="238"/>
      </rPr>
      <t>servisna komandna plošča na strehi kabine</t>
    </r>
  </si>
  <si>
    <r>
      <t>·</t>
    </r>
    <r>
      <rPr>
        <sz val="7"/>
        <rFont val="Times New Roman"/>
        <family val="1"/>
        <charset val="238"/>
      </rPr>
      <t xml:space="preserve">    </t>
    </r>
    <r>
      <rPr>
        <sz val="9"/>
        <rFont val="Arial"/>
        <family val="2"/>
        <charset val="238"/>
      </rPr>
      <t>ploščice in napisi</t>
    </r>
  </si>
  <si>
    <r>
      <t xml:space="preserve">Zakoličba obstoječih komunalnih vodov na območju del </t>
    </r>
    <r>
      <rPr>
        <sz val="9"/>
        <rFont val="Arial"/>
        <family val="2"/>
      </rPr>
      <t>(vodovod, kanalizacija, plin, elektro, javna razsvetljava, informacijski vodi), v območju zemeljskih del, obračun komplet;</t>
    </r>
  </si>
  <si>
    <r>
      <rPr>
        <b/>
        <sz val="9"/>
        <rFont val="Arial"/>
        <family val="2"/>
        <charset val="238"/>
      </rPr>
      <t>Površinski odriv humusa</t>
    </r>
    <r>
      <rPr>
        <sz val="9"/>
        <rFont val="Arial"/>
        <family val="2"/>
        <charset val="238"/>
      </rPr>
      <t xml:space="preserve"> debeline do ca 20 cm, nakladanje in odvoz na začasno deponijo gradbenega materiala na gradbišču na razdalji do 100 m zaradi kasnejšega razgrinjanja ob objektu, obračun po m3;</t>
    </r>
  </si>
  <si>
    <r>
      <t xml:space="preserve">Strojni izkop gradbene jame </t>
    </r>
    <r>
      <rPr>
        <sz val="9"/>
        <rFont val="Arial CE"/>
        <family val="2"/>
        <charset val="238"/>
      </rPr>
      <t>v terenu III. kategorije, nakladanje in odvoz na trajno deponijo gradbenega materiala s koncesijo za odlaganje tovrstnih odpadkov, s plačilom takse na deponiji, z nakladanjem in razkladanjem, obračun po m3 v raščenem stanju; (kategorija izkopa po lestvici od 1 do 5 po klasifikaciji DRSI)</t>
    </r>
  </si>
  <si>
    <r>
      <t>Planiranje in utrjevanje</t>
    </r>
    <r>
      <rPr>
        <sz val="9"/>
        <rFont val="Arial"/>
        <family val="2"/>
        <charset val="238"/>
      </rPr>
      <t xml:space="preserve"> dna izkopa, pomožna dela, prenosi, obračun po m2;</t>
    </r>
  </si>
  <si>
    <r>
      <t>Nakladanje, dovoz in zasip ob objektu</t>
    </r>
    <r>
      <rPr>
        <sz val="9"/>
        <rFont val="Arial"/>
        <family val="2"/>
      </rPr>
      <t xml:space="preserve"> s finejšim materialom od izkopa iz začasne deponije gradbišča z razgrinjanjem in utrjevanjem v plasteh do potrebne zbitosti, obračun po m3 v raščenem stanju;</t>
    </r>
  </si>
  <si>
    <r>
      <t>Planiranje in utrjevanje</t>
    </r>
    <r>
      <rPr>
        <sz val="9"/>
        <rFont val="Arial"/>
        <family val="2"/>
        <charset val="238"/>
      </rPr>
      <t xml:space="preserve"> dna izkopa v terenu III. kategorije v projektiranih padcih s točnostjo +- 1,00 cm z minimalnim izmetom ali dosipom ter premetom odvečnega materiala, obračun po m2;</t>
    </r>
  </si>
  <si>
    <t>X.</t>
  </si>
  <si>
    <t>SKUPAJ BREZ DDV:</t>
  </si>
  <si>
    <t>SKUPAJ Z DDV:</t>
  </si>
  <si>
    <t>kitanje horizontalnih in vertikalnih stikov keramike (med nizkostenko obrobo in talno keramiko ter vsi vertikalni in horizontani stiki keramike) z Mapesil AC ali enakovradno, v barvi fugirne mase</t>
  </si>
  <si>
    <r>
      <t xml:space="preserve">Dobava in vgrajevanje revizijskih pokrovov </t>
    </r>
    <r>
      <rPr>
        <sz val="9"/>
        <rFont val="Arial"/>
        <family val="2"/>
      </rPr>
      <t>v spuščenem stropu za kontrolo instalacij (kot npr. Knauf alutop® revizijska loputa), zrakotesna in nepropustna za prah, dimenzij 60 x 60 cm, komplet z vsem pritrdilnim materialom, obračun po komadu;</t>
    </r>
  </si>
  <si>
    <r>
      <t>Doplačilo za vodoodporne mavčne plošče</t>
    </r>
    <r>
      <rPr>
        <sz val="9"/>
        <rFont val="Arial CE"/>
        <family val="2"/>
        <charset val="238"/>
      </rPr>
      <t xml:space="preserve"> v mokrih prostorih (upoštevana 1x površina sten), obračun po m2;</t>
    </r>
  </si>
  <si>
    <r>
      <t xml:space="preserve">Dobava in polaganje PVC kanalizacijskih cevi SN8 </t>
    </r>
    <r>
      <rPr>
        <sz val="9"/>
        <rFont val="Arial"/>
        <family val="2"/>
        <charset val="238"/>
      </rPr>
      <t>z vsemi potrebnimi spojkami, priključnimi in revizijskimi kosi, obračun po tekočem metru; (vertikalna cev skozi talno ploščo)</t>
    </r>
  </si>
  <si>
    <r>
      <rPr>
        <b/>
        <sz val="9"/>
        <rFont val="Arial CE"/>
        <charset val="238"/>
      </rPr>
      <t>Gradbena pomoč obrtnikom in inštalaterjem</t>
    </r>
    <r>
      <rPr>
        <sz val="9"/>
        <rFont val="Arial CE"/>
        <charset val="238"/>
      </rPr>
      <t>, z delovno silo in gradbenim materialom:</t>
    </r>
  </si>
  <si>
    <t xml:space="preserve"> - vzidave elementov, katerih dobava je zajeta v postavkah zaključnih gradbenih del in inštalacijskih del (vzidave el. omaric, zazidave inšralacij...)</t>
  </si>
  <si>
    <t xml:space="preserve"> - ostala drobna dela kot pomoč obrtnikom in inštalaterjem</t>
  </si>
  <si>
    <t xml:space="preserve"> - nepredvidena dela, izvedba katerih se določi na objektu, zaradi nepoznavanja skritih del</t>
  </si>
  <si>
    <t>Finalna obdelava</t>
  </si>
  <si>
    <t>Sistem kot npr. ali enakovredno</t>
  </si>
  <si>
    <t>Odpiranje/sistem</t>
  </si>
  <si>
    <t>Nasadila</t>
  </si>
  <si>
    <t>dvojna</t>
  </si>
  <si>
    <t>Ključavnica</t>
  </si>
  <si>
    <t>Kljuka</t>
  </si>
  <si>
    <t>Krilo</t>
  </si>
  <si>
    <t>Zasteklitev</t>
  </si>
  <si>
    <t>Požarna odpornost</t>
  </si>
  <si>
    <t>Toplotna prevodnost</t>
  </si>
  <si>
    <t>Zvočna izolacija</t>
  </si>
  <si>
    <t>Požarni izhod</t>
  </si>
  <si>
    <t>Opombe</t>
  </si>
  <si>
    <t>cilindrična; sistemski ključ</t>
  </si>
  <si>
    <t>Zidarska odprtina</t>
  </si>
  <si>
    <t>Material</t>
  </si>
  <si>
    <t>Izvajalec kamnoseških del mora dati na vpogled vzorce keramičnih ploščic, bordur in zaključnih profilov predvidenih za polaganje.</t>
  </si>
  <si>
    <t xml:space="preserve">Izvajalec kamnoseških del mora pred pričetkom dela pregledati vse površine, ki bodo oblagane in opozoriti grad. vodstvo oziroma nadzor na eventuelne pomanjkljivosti, ki bi utegnile kvarno vplivati na na brezhibno polaganje keramike. Kasnejše izgovori o pomanjkljivih površinah bodo smatrani za brezpredmetne. </t>
  </si>
  <si>
    <t>Izvajalec kamnoseških del s svojim delom ne sme poškodovati ali onesnažiti drugih izdelkov, po potrebi mora te usrezno zaščititi.</t>
  </si>
  <si>
    <t>Po izvršenem delu mora izvajalec kamnoseških del odstraniti ves preostali material in odpadke ter očistiti prostore, ki so bili zaradi njegovih del onesnaženi.</t>
  </si>
  <si>
    <t>kitanje stikov polic in oken</t>
  </si>
  <si>
    <t>Kamnoseška dela</t>
  </si>
  <si>
    <t>HPL laminat</t>
  </si>
  <si>
    <r>
      <t xml:space="preserve">Doplačilo za ojačitve v knauf stenah za vratne odprtine </t>
    </r>
    <r>
      <rPr>
        <sz val="9"/>
        <rFont val="Arial"/>
        <family val="2"/>
        <charset val="238"/>
      </rPr>
      <t>do 2,5 m2;</t>
    </r>
  </si>
  <si>
    <r>
      <t xml:space="preserve">Strojni izkop gradbene jame </t>
    </r>
    <r>
      <rPr>
        <sz val="9"/>
        <rFont val="Arial CE"/>
        <family val="2"/>
        <charset val="238"/>
      </rPr>
      <t>v terenu III. kategorije, nakladanje in odvoz na začasno deponijo gradbenega materiala na gradbišču za kasnejši zasip ob objektu, obračun po m3 v raščenem stanju; (kategorija izkopa po lestvici od 1 do 5 po klasifikaciji DRSI)</t>
    </r>
  </si>
  <si>
    <r>
      <t>Dobava in polaganje geotekstila 300g</t>
    </r>
    <r>
      <rPr>
        <sz val="9"/>
        <rFont val="Arial"/>
        <family val="2"/>
        <charset val="238"/>
      </rPr>
      <t>, obračun po m2;</t>
    </r>
  </si>
  <si>
    <r>
      <rPr>
        <b/>
        <sz val="9"/>
        <rFont val="Arial"/>
        <family val="2"/>
        <charset val="238"/>
      </rPr>
      <t>Dobava in nasip kamnite grede pod talnimi ploščami</t>
    </r>
    <r>
      <rPr>
        <sz val="9"/>
        <rFont val="Arial"/>
        <family val="2"/>
        <charset val="238"/>
      </rPr>
      <t xml:space="preserve"> iz kamnitih zrn 0/63mm</t>
    </r>
    <r>
      <rPr>
        <sz val="9"/>
        <rFont val="Arial"/>
        <family val="2"/>
      </rPr>
      <t xml:space="preserve"> z dobavo materiala, dovozom razplaniranjem in utrjevanjem do potrebne zbitosti po plasteh (ca 25 cm), pomožna dela, prenosi, obračun po m3;</t>
    </r>
  </si>
  <si>
    <r>
      <t>Enostranski opaž talnih plošč in poglobitev v talni plošči</t>
    </r>
    <r>
      <rPr>
        <sz val="9"/>
        <rFont val="Arial"/>
        <family val="2"/>
        <charset val="238"/>
      </rPr>
      <t>, komplet s podpiranjem in vsemi potrebnimi deli, obračun po kvadratnem metru;</t>
    </r>
  </si>
  <si>
    <t>Lesena konstrukcija</t>
  </si>
  <si>
    <t xml:space="preserve">Vsi vgrajeni leseni elementi tako konstrukcijski kot nekonstrukcijski morajo imeti certifikat FSC ali PEFC, ki izkazuje poreklo lesa v izdelku. Hkrati je potrebno izkazati sledenje lesa, ki kot ključni element celotnega sistema dokazuje, da je certificiran les iz trajnostno gospodarnih gozdov vgrajen v objekt. Hkrati morajo imeti vsi leseni konstrukcijski elementi ustrezna dokazila o mehanskih karakteristikah, nosilnosti in vlažnosti. CE ali ETA certifikat mora biti izdan s strani pristojne inštitucije, ki nadzira proizvodnjo. </t>
  </si>
  <si>
    <t>ŠTEV. POSTAJ: 3</t>
  </si>
  <si>
    <r>
      <rPr>
        <b/>
        <sz val="9"/>
        <rFont val="Arial"/>
        <family val="2"/>
        <charset val="238"/>
      </rPr>
      <t>Nabava, dobava in polaganje nizkostenske obrobe</t>
    </r>
    <r>
      <rPr>
        <sz val="9"/>
        <rFont val="Arial"/>
        <family val="2"/>
        <charset val="238"/>
      </rPr>
      <t xml:space="preserve"> iz višine 10cm iz enakega materiala kot talna keramika. Polaganje na predhodno pravljeno podlago v lepilo KERAFLEX. Fugiranje - fuge širine do 3mm iz polimerno modificirane hitro vezoče fugirne mase Ultracolor plus, barva po izboru projektanta;</t>
    </r>
  </si>
  <si>
    <r>
      <t xml:space="preserve">Kompletna izdelava AB revizijskega jaška </t>
    </r>
    <r>
      <rPr>
        <sz val="9"/>
        <rFont val="Arial"/>
        <family val="2"/>
      </rPr>
      <t>fi 60 cm globine do 150 cm. Vključena dobava vsega potrebnega materiala, z izvedbo vseh pomožnih del, obdelava jaška, komplet z dobavo in montažo smradotesnega pokrova prirejenega za izdelavo tlaka dim. 60x60 iz nerjavača pločevine in zasipom ob jašku s tamponskim nasutjem, obračun po komadu;</t>
    </r>
  </si>
  <si>
    <r>
      <t>Montaža in demontaža delovnega cevnega odra v dvigalnem jašku,</t>
    </r>
    <r>
      <rPr>
        <sz val="9"/>
        <rFont val="Arial"/>
        <family val="2"/>
      </rPr>
      <t xml:space="preserve"> obračun po m3;</t>
    </r>
  </si>
  <si>
    <r>
      <t>Izdelava fasadnih odrov višine nad 10 m</t>
    </r>
    <r>
      <rPr>
        <sz val="9"/>
        <rFont val="Arial"/>
        <family val="2"/>
      </rPr>
      <t>, naprava podstavka, montaža in demontaža ter vsa pomožna dela na gradbišču, zaščita odra z mrežico oz. tkanino, obračun po kvadratnem metru;</t>
    </r>
  </si>
  <si>
    <t>GRADBENA DELA SKUPAJ:</t>
  </si>
  <si>
    <t>OBRTNIŠKA DELA SKUPAJ:</t>
  </si>
  <si>
    <r>
      <t>Opaž nosilcev pod ploščo</t>
    </r>
    <r>
      <rPr>
        <sz val="9"/>
        <rFont val="Arial"/>
        <family val="2"/>
        <charset val="238"/>
      </rPr>
      <t>, komplet s podpiranjem do 4,0 m in vsemi potrebnimi deli, obračun po kvadratnem metru;</t>
    </r>
  </si>
  <si>
    <t>električna; sistemski ključ</t>
  </si>
  <si>
    <t>RAL vgradnja stavbnega pohištva na obodu stavbe</t>
  </si>
  <si>
    <t>Fasada mora imeti sistemski certifikat - požarni razred fasadnega sistema B-S1,d0.</t>
  </si>
  <si>
    <t>Prezračevanje</t>
  </si>
  <si>
    <t>Samozapiralo</t>
  </si>
  <si>
    <r>
      <t>Izdelava prebojev s kronskim vrtanjem</t>
    </r>
    <r>
      <rPr>
        <sz val="9"/>
        <rFont val="Arial"/>
        <family val="2"/>
        <charset val="238"/>
      </rPr>
      <t xml:space="preserve"> za prehod instalacij skozi armiranobetonskene stene in plošče širine do 30 cm</t>
    </r>
    <r>
      <rPr>
        <sz val="9"/>
        <rFont val="Arial"/>
        <family val="2"/>
      </rPr>
      <t>, komplet z nakladanjem ruševin in odvoz na stalno deponijo gradbenega materiala, obračun po komadu; (preboji izvedeni na licu mesta)</t>
    </r>
  </si>
  <si>
    <t>preboj do fi 300 mm</t>
  </si>
  <si>
    <t>preboj do fi 350 mm</t>
  </si>
  <si>
    <t>V ceni stavbnega pohištva zajeti vse dodatne kotnike, okvirje in pritrdila za montažo stavbnega pohištva v ravnini toplotne izolacije!</t>
  </si>
  <si>
    <r>
      <t xml:space="preserve">Dobava in polaganje antivibracijske podloge </t>
    </r>
    <r>
      <rPr>
        <sz val="9"/>
        <rFont val="Arial"/>
        <family val="2"/>
      </rPr>
      <t>pod klimatom kot npr. Getzner vibroizolacijskih podloga tipa Sylomer deb. 2,5 cm, trakovi širine 20 cm postavljeni na rastru 25 cm, komplet z vsem potrebnim delom in materalom;</t>
    </r>
  </si>
  <si>
    <r>
      <t xml:space="preserve">Opaž odprtin za prehod instalacij skozi AB konstrukcijo </t>
    </r>
    <r>
      <rPr>
        <sz val="9"/>
        <rFont val="Arial"/>
        <family val="2"/>
        <charset val="238"/>
      </rPr>
      <t>- stene in plošče (širine do 25 cm - večji preboji nad 0,5 m2 so zajeti pri opažu sten oz plošč), postavitev, čiščenje, transporti in druga pomožna dela, obračun po komadu;</t>
    </r>
  </si>
  <si>
    <r>
      <rPr>
        <b/>
        <sz val="9"/>
        <rFont val="Arial"/>
        <family val="2"/>
        <charset val="238"/>
      </rPr>
      <t>Dobava in montaža fasadne rešetke za prezračevanje dvigalnega jaška</t>
    </r>
    <r>
      <rPr>
        <sz val="9"/>
        <rFont val="Arial"/>
        <family val="2"/>
        <charset val="238"/>
      </rPr>
      <t>, z zaščito proti mrčesu, dim. 40 x 40 cm, s fiksiranjem in ostalimi potrebnimi kleparskimi deli, kot so obrobe, ter ostali drobni montažni amterial, barva po izboru projektanta, obračun po kos;</t>
    </r>
  </si>
  <si>
    <t xml:space="preserve"> - izdelava reg manjšega preseka in manjših vrtanih prebojev sten in plošč za prehod kablov in manjših cevi</t>
  </si>
  <si>
    <t xml:space="preserve"> - zazidava oziroma kitanje reg manjšega preseka in manjših vrtanih prebojev sten in plošč</t>
  </si>
  <si>
    <t>V ceni konstrukcijskih elementov zajeti pripravo delavniških načrtov, obdelave plošč po delavniških načrtih (krojenje, izrezi odprtin), vse zaščitne in končne premaze lesenih delov, dobavo in montažo kovinskih pritrdil in ojačitev (vijaki, kotniki, ojačitvene spone, potresniki, ves material po statičnem izračunu), dobavo in montažo tesnilnih trakov za zagotovitev zrakotesnosti objekta. Zajeti tudi transport elementov na lokacijo gradbišča in montažo s pomočjo ustreznega dvigala. Izvajalec pred pričetkom del pripravi delavniške načrte, ki jih predoži projektantu v potrditev. Obračun po m2 izdelane površine.</t>
  </si>
  <si>
    <t xml:space="preserve">V načrtih so prikazane sheme detajlov. Za leseno konstrukcijo pa je potrebno izdelati delavniške načrte glede na znanje in tehnologijo, ki jo obvlada izbrani izdelovalec konstrukcije. Vse delavniške risbe in detajle je potrebno poslati projektantu v pregled.  Dimenzije (les, vezna sredstva) je potrebno prilagoditi na dejanske dimenzije spajanih elementov. </t>
  </si>
  <si>
    <t xml:space="preserve">Za potrebe izračunov ter izdelave načrtov se je uporabilo elemente proizvajalca Rothoblass, CNA (vezna sredstva) ter Simpson Strong-Tie (vezni kotniki). Izbrani izdelovalec lesene konstrukcije lahko uporabi omenjene elemente, omenjenim ekvivalentne elemente ali  po meri izdelane ekvivalentne elemente. Detajle in načrte se pošlje projektantu v pregled.  </t>
  </si>
  <si>
    <t xml:space="preserve">Pri izdelavi konstrukcije ter detajlov je obvezno potrebno upoštevati vsa določila in priporočila izbranega proizvajalca lesenih elementov konstrukcije in elementov v veznih sredstvih (vezna sredstva, kotniki,…). Pri razporeditvi vijakov je potrebno upoštevati določila proizvajalca skupaj z veljavnimi standardi (SIST EN 1995-1-1).  </t>
  </si>
  <si>
    <t>Leseni ploskovni deli konstrukcije se izdelajo iz križno lepljenih elementov (CLT) izdelani iz lesa kvalitete C24. Leseni linijski elementi se izdelajo iz lepljenih lesenih elementov kvalitete Gl24h.</t>
  </si>
  <si>
    <t xml:space="preserve">V primeru kakršnih koli nejasnosti je potrebno posvetovanje s projektanti. </t>
  </si>
  <si>
    <t>/</t>
  </si>
  <si>
    <r>
      <t xml:space="preserve">Dobava in montaža inštalacijskih sten oziroma oblog, </t>
    </r>
    <r>
      <rPr>
        <sz val="9"/>
        <rFont val="Arial"/>
        <family val="2"/>
        <charset val="238"/>
      </rPr>
      <t>sestavljene iz:</t>
    </r>
    <r>
      <rPr>
        <sz val="9"/>
        <rFont val="Arial"/>
        <family val="2"/>
      </rPr>
      <t xml:space="preserve">
- mavčnokartonske plošče deb. 2 x1,25 cm, vključno z bandažiranjem,
- nosilna konstrukcija - tankostenski pocinkani profili z vso dodatno podkonstrukcijo za pritrjevanje opreme.
Z zaključki ob zidu, vsemi potrebnimi zaključnimi profili in letvicami, s pritrdilnim materialom, z bandažiranjem, s prenosi in z vsemi pomožnimi deli, v ceni zajeti vse dodatne vogalne ojačitve in ojačitve za pritrjevanje opreme, obračun po m2;</t>
    </r>
  </si>
  <si>
    <t xml:space="preserve">Pri vseh vratih, ki so opremljena z letvijo za zaščito prstov, upoštevati višino letve 2,0m. </t>
  </si>
  <si>
    <r>
      <t xml:space="preserve">Dobava in montaža trirogeljnika </t>
    </r>
    <r>
      <rPr>
        <sz val="9"/>
        <rFont val="Arial"/>
        <family val="2"/>
      </rPr>
      <t>finalno obdelan z vročim cinkanjem in prašnim barvanjem v barvi po izboru projektanta, komplet z vsem pritrdilnim materialom, vse komplet, obračun po komadu;</t>
    </r>
  </si>
  <si>
    <r>
      <rPr>
        <b/>
        <sz val="9"/>
        <rFont val="Arial"/>
        <family val="2"/>
        <charset val="238"/>
      </rPr>
      <t>Izdelava, dobava in montaža jeklenih konstrukcij</t>
    </r>
    <r>
      <rPr>
        <sz val="9"/>
        <rFont val="Arial"/>
        <family val="2"/>
        <charset val="238"/>
      </rPr>
      <t>, jeklo S355 J2, dimenzij in oblik po statičnem računu in detajlih, konstrukcija vročecinkana in barvana z barvo po izboru projektanta, v ceni na enoto zajeti tudi izdelavo delavniške dokumentacije (izdela jo izvajalec kovinske konstrukcije), sidranje jeklene konstrukcije v nosilno konstrukcijo ter izvedbo pregleda jeklene konstrukcije s strani pooblaščenega inštituta oziroma odgovornega statika in izdaje poročila, z vsemi deli in vsem pritrdilnim materialom, obračun po kilogramu;</t>
    </r>
  </si>
  <si>
    <t>Izvajalec mora izdelati NOV dokumentacijo</t>
  </si>
  <si>
    <t>postavitev gradbiščne ograje (polna kovinska ograja) - gradbišče se uredi tako, da se omogoči nemoteno delovanje obstoječih dejavnosti in varnost otrok v vrtcu.</t>
  </si>
  <si>
    <t>XI.</t>
  </si>
  <si>
    <r>
      <t xml:space="preserve">Zakoličba objekta: </t>
    </r>
    <r>
      <rPr>
        <sz val="9"/>
        <rFont val="Arial"/>
        <family val="2"/>
        <charset val="238"/>
      </rPr>
      <t>prenos višinskih kot za objekte na terenu in zavarovanje višin in osi objekta v skladu z merami DGD/PZI projekta in načrta zakoličbe. Zakoličba mora biti izvedena po navodilih geodetskega načrta in v skladu s situacijo projekta, obračun komplet;</t>
    </r>
  </si>
  <si>
    <t>11862_1</t>
  </si>
  <si>
    <t>Nova Gorica, december 2021</t>
  </si>
  <si>
    <t>DSO BOVEC</t>
  </si>
  <si>
    <t>vodnjaki globine 5,0 m</t>
  </si>
  <si>
    <r>
      <t>Dobava in polaganje horizontalne hidroizolacije,</t>
    </r>
    <r>
      <rPr>
        <sz val="9"/>
        <rFont val="Arial"/>
        <family val="2"/>
      </rPr>
      <t xml:space="preserve"> 1x hladni premaz, bitumenski varilni trakovi kot npr. Izotekt P4 (en sloj), vključena dobava materiala, transport ter vsa pomožna dela, obračun po m2;</t>
    </r>
  </si>
  <si>
    <r>
      <t>Dobava in polaganje horizontalne hidroizolacije v nišah in terasi,</t>
    </r>
    <r>
      <rPr>
        <sz val="9"/>
        <rFont val="Arial"/>
        <family val="2"/>
      </rPr>
      <t xml:space="preserve"> 1x hladni premaz, bitumenski varilni trakovi kot npr. Izotekt P4 (en sloj), vključena dobava materiala, transport ter vsa pomožna dela, obračun po m2;</t>
    </r>
  </si>
  <si>
    <r>
      <t>Enostranski opaž</t>
    </r>
    <r>
      <rPr>
        <b/>
        <sz val="9"/>
        <rFont val="Arial"/>
        <family val="2"/>
        <charset val="238"/>
      </rPr>
      <t xml:space="preserve"> betonskih sten</t>
    </r>
    <r>
      <rPr>
        <sz val="9"/>
        <rFont val="Arial"/>
        <family val="2"/>
      </rPr>
      <t>, podpiranje do 4,0m, vsa potrebna dela; (v količini so odbite površine oken in vrat ter dodane špalete za okna in vrata)</t>
    </r>
  </si>
  <si>
    <r>
      <t>Opaž AB slopov</t>
    </r>
    <r>
      <rPr>
        <sz val="9"/>
        <rFont val="Arial"/>
        <family val="2"/>
        <charset val="238"/>
      </rPr>
      <t>, obseg nad 1,00 m, komplet s podpiranjem do 4,0 m in vsemi potrebnimi deli, obračun po kvadratnem metru;</t>
    </r>
  </si>
  <si>
    <r>
      <t>Čelni opaž podstavka tehnične etaže</t>
    </r>
    <r>
      <rPr>
        <sz val="9"/>
        <rFont val="Arial"/>
        <family val="2"/>
      </rPr>
      <t>, višine do 15 cm, komplet s podpiranjem in vsemi potrebnimi deli, obračun po tekočem metru;</t>
    </r>
  </si>
  <si>
    <r>
      <t>Opaž talne plošče v območju kuhinje</t>
    </r>
    <r>
      <rPr>
        <sz val="9"/>
        <rFont val="Arial"/>
        <family val="2"/>
        <charset val="238"/>
      </rPr>
      <t xml:space="preserve"> (zmanjšana višina), višine 10 cm, komplet s podpiranjem in vsemi potrebnimi deli, obračun po kvadratnem metru;</t>
    </r>
  </si>
  <si>
    <r>
      <t>Čelni opaž plošč in podstavkov klimatov</t>
    </r>
    <r>
      <rPr>
        <sz val="9"/>
        <rFont val="Arial"/>
        <family val="2"/>
      </rPr>
      <t>, višine do 25 cm, komplet s podpiranjem in vsemi potrebnimi deli, obračun po kvadratnem metru;</t>
    </r>
  </si>
  <si>
    <r>
      <rPr>
        <b/>
        <sz val="9"/>
        <rFont val="Arial"/>
        <family val="2"/>
        <charset val="238"/>
      </rPr>
      <t xml:space="preserve">Dobava in zidanje sten z betonskimi zidaki 15, </t>
    </r>
    <r>
      <rPr>
        <sz val="9"/>
        <rFont val="Arial"/>
        <family val="2"/>
        <charset val="238"/>
      </rPr>
      <t>dimenzije 14 x 39 x 19 cm, v podaljšani cementni malti 1:3:9, naprava malte, prenosi in vsa pomožna dela na objektu, obračun po m2;</t>
    </r>
  </si>
  <si>
    <r>
      <t>Dobava in izdelava grobega in finega ometa pozidave z betonskimi zidaki</t>
    </r>
    <r>
      <rPr>
        <sz val="9"/>
        <rFont val="Arial"/>
        <family val="2"/>
        <charset val="238"/>
      </rPr>
      <t xml:space="preserve"> (na delu kjer se polaga keramika in stena v kuhinji)</t>
    </r>
    <r>
      <rPr>
        <sz val="9"/>
        <rFont val="Arial CE"/>
        <family val="2"/>
        <charset val="238"/>
      </rPr>
      <t>, v podaljšani cementni malti, kompletno s predhodnim cementnim obrizgom, naprava malte, prenosi ter vsa pomožna dela na objektu, obračun po m2;</t>
    </r>
  </si>
  <si>
    <r>
      <t xml:space="preserve">Dobava in izvedba vertikalne hidroizolacije </t>
    </r>
    <r>
      <rPr>
        <sz val="9"/>
        <rFont val="Arial"/>
        <family val="2"/>
      </rPr>
      <t>po obodu objekta, 1x hladni premaz, 2x bitumenski varilni trakovi kot npr. Izotekt P4 (en sloj), vključena dobava materiala, transport ter vsa pomožna dela, obračun po m2;</t>
    </r>
  </si>
  <si>
    <r>
      <t xml:space="preserve">Dobava in izvedba vertikalne hidroizolacije </t>
    </r>
    <r>
      <rPr>
        <sz val="9"/>
        <rFont val="Arial"/>
        <family val="2"/>
      </rPr>
      <t>po obodu objekta - vkopane stene, 1x hladni premaz, 2x bitumenski varilni trakovi kot npr. Izotekt P4 (en sloj), vključena dobava materiala, transport ter vsa pomožna dela, obračun po m2;</t>
    </r>
  </si>
  <si>
    <r>
      <t>Dobava in izvedba zaščite vertikalne hidroizolacije</t>
    </r>
    <r>
      <rPr>
        <sz val="9"/>
        <rFont val="Arial"/>
        <family val="2"/>
      </rPr>
      <t xml:space="preserve"> pred poškodbami s trdo toplotno izolacijo xps (λ ≤ 0,033 W/mK) kot npr. Fibran 300 L ali enakovredno deb. 6 cm in čepasto folijo, obračun po m2;</t>
    </r>
  </si>
  <si>
    <r>
      <t>Dobava in izvedba zaščite vertikalne hidroizolacije</t>
    </r>
    <r>
      <rPr>
        <sz val="9"/>
        <rFont val="Arial"/>
        <family val="2"/>
      </rPr>
      <t xml:space="preserve"> pred poškodbami s trdo toplotno izolacijo xps (λ ≤ 0,033 W/mK) kot npr. Fibran XPS 300 L ali enakovredno, deb. 16 cm in čepasto folijo, obračun po m2; (po obodu objekta)</t>
    </r>
  </si>
  <si>
    <r>
      <t>Dobava in nasip ob objektu proti utrjenim površinam</t>
    </r>
    <r>
      <rPr>
        <sz val="9"/>
        <rFont val="Arial"/>
        <family val="2"/>
      </rPr>
      <t xml:space="preserve"> s tamponskim materialom 0/32 mm, z dobavo materiala, dovozom razplaniranjem in utrjevanjem do potrebne zbitosti po plasteh (ca 25 cm), pomožna dela, prenosi, obračun po m3;</t>
    </r>
  </si>
  <si>
    <r>
      <t>Fino planiranje in utrjevanje</t>
    </r>
    <r>
      <rPr>
        <sz val="9"/>
        <rFont val="Arial"/>
        <family val="2"/>
        <charset val="238"/>
      </rPr>
      <t xml:space="preserve"> pod talnimi ploščami na +-1 cm, pomožna dela, prenosi, obračun po m2;</t>
    </r>
  </si>
  <si>
    <t>Opomba:</t>
  </si>
  <si>
    <t>Humusiranje in razgrinjanje zemljine ob objektu zajeto v popisu zunanje ureditve!</t>
  </si>
  <si>
    <r>
      <t>Dobava ter komplet izdelava cokla fasade</t>
    </r>
    <r>
      <rPr>
        <sz val="9"/>
        <rFont val="Arial"/>
        <family val="2"/>
        <charset val="238"/>
      </rPr>
      <t xml:space="preserve"> z EPS ploščami za izolacijo podzidka fasade (λ ≤ 0,036 W/mK) kot npr. Stirocokl ali enakovredno, deb. 5 cm, lepljene in sidrane na zunanjo površino zidu. Površ</t>
    </r>
    <r>
      <rPr>
        <sz val="9"/>
        <rFont val="Arial"/>
        <family val="2"/>
      </rPr>
      <t>ina prilepljenih in sidranih plošč se zaščiti z armiranim tankoslojnim ometom v sestavi: 
- armirni sloj kot npr. Baumit StarContact Forte (5 mm/ 8 mm) ali enakovredno,
- armirna mrežica kot npr. Baumit StarTex ali enakovredno.
Komplet s pripravo podlage, dobavo materiala, obdelavo špalet, prenosi, transport, vsa pomožna dela ter ves drobni pritrdilni material in vse potrebne letvice, obračun po m2;</t>
    </r>
  </si>
  <si>
    <r>
      <t>Dobava ter komplet izdelava cokla fasade</t>
    </r>
    <r>
      <rPr>
        <sz val="9"/>
        <rFont val="Arial"/>
        <family val="2"/>
        <charset val="238"/>
      </rPr>
      <t xml:space="preserve"> z EPS ploščami za izolacijo podzidka fasade (λ ≤ 0,036 W/mK) kot npr. Stirocokl ali enakovredno, deb. 16 cm, lepljene in sidrane na zunanjo površino zidu. Površ</t>
    </r>
    <r>
      <rPr>
        <sz val="9"/>
        <rFont val="Arial"/>
        <family val="2"/>
      </rPr>
      <t>ina prilepljenih in sidranih plošč se zaščiti z armiranim tankoslojnim ometom v sestavi: 
- armirni sloj kot npr. Baumit StarContact Forte (5 mm/ 8 mm) ali enakovredno,
- armirna mrežica kot npr. Baumit StarTex ali enakovredno.
Komplet s pripravo podlage, dobavo materiala, obdelavo špalet, prenosi, transport, vsa pomožna dela ter ves drobni pritrdilni material in vse potrebne letvice, obračun po m2;</t>
    </r>
  </si>
  <si>
    <r>
      <t>Dobava ter komplet izdelava cokla fasade</t>
    </r>
    <r>
      <rPr>
        <sz val="9"/>
        <rFont val="Arial"/>
        <family val="2"/>
        <charset val="238"/>
      </rPr>
      <t xml:space="preserve"> z EPS ploščami za izolacijo podzidka fasade (λ ≤ 0,036 W/mK) kot npr. Stirocokl ali enakovredno, deb. 10 cm, lepljene in sidrane na zunanjo površino zidu. Površ</t>
    </r>
    <r>
      <rPr>
        <sz val="9"/>
        <rFont val="Arial"/>
        <family val="2"/>
      </rPr>
      <t>ina prilepljenih in sidranih plošč se zaščiti z armiranim tankoslojnim ometom v sestavi: 
- armirni sloj kot npr. Baumit StarContact Forte (5 mm/ 8 mm) ali enakovredno,
- armirna mrežica kot npr. Baumit StarTex ali enakovredno.
Komplet s pripravo podlage, dobavo materiala, obdelavo špalet, prenosi, transport, vsa pomožna dela ter ves drobni pritrdilni material in vse potrebne letvice, obračun po m2;</t>
    </r>
  </si>
  <si>
    <r>
      <t>Dobava ter komplet izdelava cokla atike</t>
    </r>
    <r>
      <rPr>
        <sz val="9"/>
        <rFont val="Arial"/>
        <family val="2"/>
        <charset val="238"/>
      </rPr>
      <t xml:space="preserve"> s PIR ploščami deb. 6 cm, lepljene in sidrane na zunanjo površino zidu. </t>
    </r>
    <r>
      <rPr>
        <sz val="9"/>
        <rFont val="Arial"/>
        <family val="2"/>
      </rPr>
      <t xml:space="preserve">
Komplet s pripravo podlage, dobavo materiala, prenosi, transport, vsa pomožna dela ter ves drobni pritrdilni material in vse potrebne letvice, obračun po m2;</t>
    </r>
  </si>
  <si>
    <r>
      <t>Dobava ter komplet izdelava toplotnoizolativne fasade</t>
    </r>
    <r>
      <rPr>
        <sz val="9"/>
        <rFont val="Arial"/>
        <family val="2"/>
        <charset val="238"/>
      </rPr>
      <t>, kamena volna v lamelah (λ ≤ 0,034 W/mK) kot npr. Knauf Smartwall N C1, deb. 5 cm, lepljene in sidrane na površino zidu. Površina prilepljenih in sidranih plošč se zaščiti z armiranim tankoslojnim ometom v sestavi: 
- armirni sloj kot npr. Baumit StarContact Forte (5 mm/ 8 mm) ali enakovredno,
- armirna mrežica kot npr. Baumit StarTex ali enakovredno.
Komplet s pripravo podlage, dobavo materiala, obdelavo špalet, prenosi, transport, vsa pomožna dela ter ves drobni pritrdilni material in vse potrebne letvice, obračun po m2;</t>
    </r>
  </si>
  <si>
    <r>
      <t>Dobava ter komplet izdelava toplotnoizolativne fasade</t>
    </r>
    <r>
      <rPr>
        <sz val="9"/>
        <rFont val="Arial"/>
        <family val="2"/>
        <charset val="238"/>
      </rPr>
      <t>, kamena volna v lamelah (λ ≤ 0,034 W/mK) kot npr. Knauf Smartwall N C1, deb. 10 cm, lepljene in sidrane na površino zidu. Površina prilepljenih in sidranih plošč se zaščiti z armiranim tankoslojnim ometom v sestavi: 
- armirni sloj kot npr. Baumit StarContact Forte (5 mm/ 8 mm) ali enakovredno,
- armirna mrežica kot npr. Baumit StarTex ali enakovredno.
Komplet s pripravo podlage, dobavo materiala, obdelavo špalet, prenosi, transport, vsa pomožna dela ter ves drobni pritrdilni material in vse potrebne letvice, obračun po m2;</t>
    </r>
  </si>
  <si>
    <r>
      <t>Dobava ter komplet izdelava toplotnoizolativne fasade</t>
    </r>
    <r>
      <rPr>
        <sz val="9"/>
        <rFont val="Arial"/>
        <family val="2"/>
        <charset val="238"/>
      </rPr>
      <t>, kamena volna v lamelah (λ ≤ 0,034 W/mK) kot npr. Knauf Smartwall N C1, deb. 16 cm, lepljene in sidrane na površino zidu. Površina prilepljenih in sidranih plošč se zaščiti z armiranim tankoslojnim ometom v sestavi: 
- armirni sloj kot npr. Baumit StarContact Forte (5 mm/ 8 mm) ali enakovredno,
- armirna mrežica kot npr. Baumit StarTex ali enakovredno.
Komplet s pripravo podlage, dobavo materiala, obdelavo špalet, prenosi, transport, vsa pomožna dela ter ves drobni pritrdilni material in vse potrebne letvice, obračun po m2;</t>
    </r>
  </si>
  <si>
    <r>
      <t>Dobava ter komplet izdelava toplotnoizolativne fasade - stropi niš in nad pokrito teraso</t>
    </r>
    <r>
      <rPr>
        <sz val="9"/>
        <rFont val="Arial"/>
        <family val="2"/>
        <charset val="238"/>
      </rPr>
      <t>, kamena volna v lamelah (λ ≤ 0,034 W/mK) kot npr. Knauf Smartwall N C1, deb. 22 cm, lepljene in sidrane na površino zidu. Površina prilepljenih in sidranih plošč se zaščiti z armiranim tankoslojnim ometom v sestavi: 
- armirni sloj kot npr. Baumit StarContact Forte (5 mm/ 8 mm) ali enakovredno,
- armirna mrežica kot npr. Baumit StarTex ali enakovredno.
Komplet s pripravo podlage, dobavo materiala, obdelavo špalet, prenosi, transport, vsa pomožna dela ter ves drobni pritrdilni material in vse potrebne letvice, obračun po m2;</t>
    </r>
  </si>
  <si>
    <r>
      <t>Dobava ter komplet izdelava toplotnoizolativne fasade</t>
    </r>
    <r>
      <rPr>
        <sz val="9"/>
        <rFont val="Arial"/>
        <family val="2"/>
        <charset val="238"/>
      </rPr>
      <t>, kamena volna v lamelah (λ ≤ 0,034 W/mK) kot npr. Knauf Smartwall N C1, deb. 34 cm, lepljene in sidrane na površino zidu. Površina prilepljenih in sidranih plošč se zaščiti z armiranim tankoslojnim ometom v sestavi: 
- armirni sloj kot npr. Baumit StarContact Forte (5 mm/ 8 mm) ali enakovredno,
- armirna mrežica kot npr. Baumit StarTex ali enakovredno.
Komplet s pripravo podlage, dobavo materiala, obdelavo špalet, prenosi, transport, vsa pomožna dela ter ves drobni pritrdilni material in vse potrebne letvice, obračun po m2;</t>
    </r>
  </si>
  <si>
    <r>
      <t xml:space="preserve">Dobava in montaža stropne konstrukcije v nišah in nad pokrito teraso v sestavi:
</t>
    </r>
    <r>
      <rPr>
        <sz val="9"/>
        <rFont val="Arial"/>
        <family val="2"/>
        <charset val="238"/>
      </rPr>
      <t>- nosilna konstrukcija,</t>
    </r>
    <r>
      <rPr>
        <sz val="9"/>
        <rFont val="Arial"/>
        <family val="2"/>
      </rPr>
      <t xml:space="preserve">
- OSB plošče kot npr. Egger OSB4 TOP ali enakovredno deb. 2,2 cm,
Z vsemi potrebnim pritrdilnim materialom in delom, s prenosi in z vsemi pomožnimi deli, obračun po m2;</t>
    </r>
  </si>
  <si>
    <r>
      <t>Dobava ter komplet izdelava toplotnoizolativne fasade - strop v nišah in nad pokrito teraso</t>
    </r>
    <r>
      <rPr>
        <sz val="9"/>
        <rFont val="Arial"/>
        <family val="2"/>
        <charset val="238"/>
      </rPr>
      <t>, kamena volna v lamelah oz ploščah (λ ≤ 0,039 W/mK) kot npr. Knauf Insulation FKD ali enakovredno, deb. 4 cm, lepljene in sidrane na površino zidu, površina prilepljenih in sidranih plošč se zaščiti z armiranim tankoslojnim ometom v sestavi: 
- armirni sloj kot npr. Baumit StarContact Forte (5 mm/ 8 mm) ali enakovredno,
- armirna mrežica kot npr. Baumit StarTex ali enakovredno.
Komplet s pripravo podlage, dobavo materiala, obdelavo špalet, prenosi, transport, vsa pomožna dela ter ves drobni pritrdilni material in vse potrebne letvice, obračun po m2;</t>
    </r>
  </si>
  <si>
    <r>
      <t>Dobava ter komplet izdelava toplotnoizolativne obloge stropa tehničnih prostorov</t>
    </r>
    <r>
      <rPr>
        <sz val="9"/>
        <rFont val="Arial"/>
        <family val="2"/>
        <charset val="238"/>
      </rPr>
      <t xml:space="preserve"> s kombi ploščami iz mineralne volne debeline 10 cm kot npr. Heraklith Tektalan A2 037/2 ali enakovredno, lepl</t>
    </r>
    <r>
      <rPr>
        <sz val="9"/>
        <rFont val="Arial"/>
        <family val="2"/>
      </rPr>
      <t>jene in sidrane na strop z vijaki za beton BTW/BTB 5x na ploščo, površina prilepljenih in sidranih plošč, komplet s pripravo podlage, dobavo materiala, prenosi, transport, vsa pomožna dela ter ves drobni pritrdilni material in vse potrebne letvice, obračun po m2;</t>
    </r>
  </si>
  <si>
    <t>NOSILNOST: 1600 kg ali 21 oseb</t>
  </si>
  <si>
    <t>HITROST: 1,0 m/s</t>
  </si>
  <si>
    <t>VIŠINA DVIGA: 8,0 m</t>
  </si>
  <si>
    <t xml:space="preserve">ŠTEV. VHODOV: 4 (prehodna kabina)       </t>
  </si>
  <si>
    <r>
      <t>·</t>
    </r>
    <r>
      <rPr>
        <sz val="7"/>
        <rFont val="Times New Roman"/>
        <family val="1"/>
        <charset val="238"/>
      </rPr>
      <t xml:space="preserve">    </t>
    </r>
    <r>
      <rPr>
        <sz val="9"/>
        <rFont val="Arial"/>
        <family val="2"/>
        <charset val="238"/>
      </rPr>
      <t>mikroprocesor  - simplex, zbirno krmiljenje v obe smeri</t>
    </r>
  </si>
  <si>
    <r>
      <t>·</t>
    </r>
    <r>
      <rPr>
        <sz val="7"/>
        <rFont val="Times New Roman"/>
        <family val="1"/>
        <charset val="238"/>
      </rPr>
      <t xml:space="preserve">    </t>
    </r>
    <r>
      <rPr>
        <sz val="9"/>
        <rFont val="Arial"/>
        <family val="2"/>
        <charset val="238"/>
      </rPr>
      <t>govorna povezava iz kabine (varnostni sistem omogoča avtomatični telefonski klic v sili iz kabine na 4 predhodno programirane tel. številke - možnost 24 urnega priklopa na dežurno službo</t>
    </r>
  </si>
  <si>
    <r>
      <t>·</t>
    </r>
    <r>
      <rPr>
        <sz val="7"/>
        <rFont val="Times New Roman"/>
        <family val="1"/>
        <charset val="238"/>
      </rPr>
      <t xml:space="preserve">    </t>
    </r>
    <r>
      <rPr>
        <sz val="9"/>
        <rFont val="Arial"/>
        <family val="2"/>
        <charset val="238"/>
      </rPr>
      <t>možnost priklopa na hišni agregat</t>
    </r>
  </si>
  <si>
    <r>
      <t>·</t>
    </r>
    <r>
      <rPr>
        <sz val="7"/>
        <rFont val="Times New Roman"/>
        <family val="1"/>
        <charset val="238"/>
      </rPr>
      <t xml:space="preserve">    </t>
    </r>
    <r>
      <rPr>
        <sz val="9"/>
        <rFont val="Arial"/>
        <family val="2"/>
        <charset val="238"/>
      </rPr>
      <t>kontrolni panel iz brušene nerjaveče pločevine z mikrostikali iz brušene nerjaveče pločevine</t>
    </r>
  </si>
  <si>
    <r>
      <t>·</t>
    </r>
    <r>
      <rPr>
        <sz val="7"/>
        <rFont val="Times New Roman"/>
        <family val="1"/>
        <charset val="238"/>
      </rPr>
      <t xml:space="preserve">    </t>
    </r>
    <r>
      <rPr>
        <sz val="9"/>
        <rFont val="Arial"/>
        <family val="2"/>
        <charset val="238"/>
      </rPr>
      <t>rezervacija kabine s ključem</t>
    </r>
  </si>
  <si>
    <r>
      <t>·</t>
    </r>
    <r>
      <rPr>
        <sz val="7"/>
        <rFont val="Times New Roman"/>
        <family val="1"/>
        <charset val="238"/>
      </rPr>
      <t xml:space="preserve">    </t>
    </r>
    <r>
      <rPr>
        <sz val="9"/>
        <rFont val="Arial"/>
        <family val="2"/>
        <charset val="238"/>
      </rPr>
      <t>mehanska tipkala</t>
    </r>
  </si>
  <si>
    <r>
      <t>·</t>
    </r>
    <r>
      <rPr>
        <sz val="7"/>
        <rFont val="Times New Roman"/>
        <family val="1"/>
        <charset val="238"/>
      </rPr>
      <t xml:space="preserve">    </t>
    </r>
    <r>
      <rPr>
        <sz val="9"/>
        <rFont val="Arial"/>
        <family val="2"/>
        <charset val="238"/>
      </rPr>
      <t>svetlobna indikacija potrditve pozivov</t>
    </r>
  </si>
  <si>
    <r>
      <t>·</t>
    </r>
    <r>
      <rPr>
        <sz val="7"/>
        <rFont val="Times New Roman"/>
        <family val="1"/>
        <charset val="238"/>
      </rPr>
      <t xml:space="preserve">    </t>
    </r>
    <r>
      <rPr>
        <sz val="9"/>
        <rFont val="Arial"/>
        <family val="2"/>
        <charset val="238"/>
      </rPr>
      <t>svetlobni signal za preobremenitev</t>
    </r>
  </si>
  <si>
    <r>
      <t>·</t>
    </r>
    <r>
      <rPr>
        <sz val="7"/>
        <rFont val="Times New Roman"/>
        <family val="1"/>
        <charset val="238"/>
      </rPr>
      <t xml:space="preserve">    </t>
    </r>
    <r>
      <rPr>
        <sz val="9"/>
        <rFont val="Arial"/>
        <family val="2"/>
        <charset val="238"/>
      </rPr>
      <t>tipka za zapiranje vrat</t>
    </r>
  </si>
  <si>
    <r>
      <t>·</t>
    </r>
    <r>
      <rPr>
        <sz val="7"/>
        <rFont val="Times New Roman"/>
        <family val="1"/>
        <charset val="238"/>
      </rPr>
      <t xml:space="preserve">    </t>
    </r>
    <r>
      <rPr>
        <sz val="9"/>
        <rFont val="Arial"/>
        <family val="2"/>
        <charset val="238"/>
      </rPr>
      <t>tipka za odpiranje vrat</t>
    </r>
  </si>
  <si>
    <r>
      <t>·</t>
    </r>
    <r>
      <rPr>
        <sz val="9"/>
        <rFont val="Times New Roman"/>
        <family val="1"/>
        <charset val="238"/>
      </rPr>
      <t xml:space="preserve">    </t>
    </r>
    <r>
      <rPr>
        <sz val="9"/>
        <rFont val="Arial"/>
        <family val="2"/>
        <charset val="238"/>
      </rPr>
      <t>tipka za alarm</t>
    </r>
  </si>
  <si>
    <t>SIGNALIZACIJA: 
v kabini: Pokazatelj položaja kabine in smeri nadaljnje vožnje, gong</t>
  </si>
  <si>
    <t>v glavni postaji: Pokazatelj položaja kabine in smeri nadaljnje vožnje, gong</t>
  </si>
  <si>
    <t>v  ostalih postajah: Pokazatelj položaja kabine in smeri nadaljnje vožnje, gong</t>
  </si>
  <si>
    <r>
      <t>·</t>
    </r>
    <r>
      <rPr>
        <sz val="7"/>
        <rFont val="Times New Roman"/>
        <family val="1"/>
        <charset val="238"/>
      </rPr>
      <t xml:space="preserve">    </t>
    </r>
    <r>
      <rPr>
        <sz val="9"/>
        <rFont val="Arial"/>
        <family val="2"/>
        <charset val="238"/>
      </rPr>
      <t xml:space="preserve">kabinske stranice iz brušene nerjaveče pločevine </t>
    </r>
  </si>
  <si>
    <r>
      <t>·</t>
    </r>
    <r>
      <rPr>
        <sz val="7"/>
        <rFont val="Times New Roman"/>
        <family val="1"/>
        <charset val="238"/>
      </rPr>
      <t xml:space="preserve">    </t>
    </r>
    <r>
      <rPr>
        <sz val="9"/>
        <rFont val="Arial"/>
        <family val="2"/>
        <charset val="238"/>
      </rPr>
      <t>strop iz rahlo odsevne nerjaveče s tipom razsvetljave »LINE«</t>
    </r>
  </si>
  <si>
    <r>
      <t>·</t>
    </r>
    <r>
      <rPr>
        <sz val="7"/>
        <rFont val="Times New Roman"/>
        <family val="1"/>
        <charset val="238"/>
      </rPr>
      <t xml:space="preserve">    </t>
    </r>
    <r>
      <rPr>
        <sz val="9"/>
        <rFont val="Arial"/>
        <family val="2"/>
        <charset val="238"/>
      </rPr>
      <t>talna obloga - tla pripravljena za polaganje lokalnega poda maks. deb 20 mm, ki ga dobavi in položi naročnik v lastni režiji.</t>
    </r>
  </si>
  <si>
    <r>
      <t>·</t>
    </r>
    <r>
      <rPr>
        <sz val="7"/>
        <rFont val="Times New Roman"/>
        <family val="1"/>
        <charset val="238"/>
      </rPr>
      <t xml:space="preserve">    </t>
    </r>
    <r>
      <rPr>
        <sz val="9"/>
        <rFont val="Arial"/>
        <family val="2"/>
        <charset val="238"/>
      </rPr>
      <t>ročaj na obeh stranskih stranicah</t>
    </r>
  </si>
  <si>
    <r>
      <t>·</t>
    </r>
    <r>
      <rPr>
        <sz val="7"/>
        <rFont val="Times New Roman"/>
        <family val="1"/>
        <charset val="238"/>
      </rPr>
      <t xml:space="preserve">    </t>
    </r>
    <r>
      <rPr>
        <sz val="9"/>
        <rFont val="Arial"/>
        <family val="2"/>
        <charset val="238"/>
      </rPr>
      <t>PVC zaščitni odbojniki</t>
    </r>
  </si>
  <si>
    <t>dimenzije min: širina 1400 mm, dolžina 2400 mm, višina 2200 mm</t>
  </si>
  <si>
    <t>štev. vhodov: 2 - prehodna kabina</t>
  </si>
  <si>
    <r>
      <t>·</t>
    </r>
    <r>
      <rPr>
        <sz val="7"/>
        <rFont val="Times New Roman"/>
        <family val="1"/>
        <charset val="238"/>
      </rPr>
      <t xml:space="preserve">         </t>
    </r>
    <r>
      <rPr>
        <sz val="9"/>
        <rFont val="Arial"/>
        <family val="2"/>
        <charset val="238"/>
      </rPr>
      <t xml:space="preserve">elektronska svetlobna zavesa </t>
    </r>
  </si>
  <si>
    <t>VRATA KABINE: Avtomatska, teleskopska enostranska, 2-delna, iz brušene nerjaveče pločevine, s frekvenčno reguliranim pogonom širina 1000 mm, višina 2100 mm</t>
  </si>
  <si>
    <t>JAŠKOVNA VRATA:Avtomatska, teleskopska enostranska, 2-delna, iz brušene nerjaveče pločevine, Požarna odpornost vrat E 120 skladno  s standardom EN 81-58 širina 1000 mm, višina 2100 mm</t>
  </si>
  <si>
    <t>poglobitev: 1200 mm</t>
  </si>
  <si>
    <t xml:space="preserve">JAŠEK DVIGALA: širina 2100 mm, globina 2980 mm </t>
  </si>
  <si>
    <t xml:space="preserve">glava jaška: min.3900 mm </t>
  </si>
  <si>
    <r>
      <t>Dobava in montaža osebnega dvigala D1,</t>
    </r>
    <r>
      <rPr>
        <sz val="9"/>
        <rFont val="Arial"/>
        <family val="2"/>
      </rPr>
      <t xml:space="preserve"> (kot npr. Schindler S5500 ali enakovredno), obračun komplet;</t>
    </r>
  </si>
  <si>
    <r>
      <t>Dobava in montaža osebnega dvigala D2,</t>
    </r>
    <r>
      <rPr>
        <sz val="9"/>
        <rFont val="Arial"/>
        <family val="2"/>
      </rPr>
      <t xml:space="preserve"> (kot npr. Schindler 3000 ali enakovredno), obračun komplet;</t>
    </r>
  </si>
  <si>
    <t>NOSILNOST: 1000 kg ali 13 oseb</t>
  </si>
  <si>
    <r>
      <t>·</t>
    </r>
    <r>
      <rPr>
        <sz val="7"/>
        <rFont val="Times New Roman"/>
        <family val="1"/>
        <charset val="238"/>
      </rPr>
      <t xml:space="preserve">         </t>
    </r>
    <r>
      <rPr>
        <sz val="9"/>
        <rFont val="Arial"/>
        <family val="2"/>
        <charset val="238"/>
      </rPr>
      <t xml:space="preserve">Mikroprocesor  - simpleks, zbirno krmilje </t>
    </r>
  </si>
  <si>
    <r>
      <t>·</t>
    </r>
    <r>
      <rPr>
        <sz val="7"/>
        <rFont val="Times New Roman"/>
        <family val="1"/>
        <charset val="238"/>
      </rPr>
      <t xml:space="preserve">         </t>
    </r>
    <r>
      <rPr>
        <sz val="9"/>
        <rFont val="Arial"/>
        <family val="2"/>
        <charset val="238"/>
      </rPr>
      <t>Govorna povezava iz kabine (varnostni sistem omogoča avtomatični telefonski klic v sili iz kabine na 4 predhodno programirane tel. številke - možnost 24 urnega priklopa na dežurno službo,</t>
    </r>
  </si>
  <si>
    <r>
      <t>·</t>
    </r>
    <r>
      <rPr>
        <sz val="7"/>
        <rFont val="Times New Roman"/>
        <family val="1"/>
        <charset val="238"/>
      </rPr>
      <t xml:space="preserve">         </t>
    </r>
    <r>
      <rPr>
        <sz val="9"/>
        <rFont val="Arial"/>
        <family val="2"/>
        <charset val="238"/>
      </rPr>
      <t xml:space="preserve">Požarni program - prejetju signala iz požarne centrale se dvigalo parkira z odprtimi vrati  v postaji, ki je definirana kot požarna postaja  in se izklopi. </t>
    </r>
  </si>
  <si>
    <r>
      <t>·</t>
    </r>
    <r>
      <rPr>
        <sz val="7"/>
        <rFont val="Times New Roman"/>
        <family val="1"/>
        <charset val="238"/>
      </rPr>
      <t xml:space="preserve">         </t>
    </r>
    <r>
      <rPr>
        <sz val="9"/>
        <rFont val="Arial"/>
        <family val="2"/>
        <charset val="238"/>
      </rPr>
      <t>Mehanska tipkala prilagojena številu postaj</t>
    </r>
  </si>
  <si>
    <r>
      <t>·</t>
    </r>
    <r>
      <rPr>
        <sz val="7"/>
        <rFont val="Times New Roman"/>
        <family val="1"/>
        <charset val="238"/>
      </rPr>
      <t xml:space="preserve">         </t>
    </r>
    <r>
      <rPr>
        <sz val="9"/>
        <rFont val="Arial"/>
        <family val="2"/>
        <charset val="238"/>
      </rPr>
      <t>Rezervacija kabine s ključem</t>
    </r>
  </si>
  <si>
    <r>
      <t>·</t>
    </r>
    <r>
      <rPr>
        <sz val="7"/>
        <rFont val="Times New Roman"/>
        <family val="1"/>
        <charset val="238"/>
      </rPr>
      <t xml:space="preserve">         </t>
    </r>
    <r>
      <rPr>
        <sz val="9"/>
        <rFont val="Arial"/>
        <family val="2"/>
        <charset val="238"/>
      </rPr>
      <t>Braillova pisava</t>
    </r>
  </si>
  <si>
    <r>
      <t>·</t>
    </r>
    <r>
      <rPr>
        <sz val="7"/>
        <rFont val="Times New Roman"/>
        <family val="1"/>
        <charset val="238"/>
      </rPr>
      <t xml:space="preserve">         </t>
    </r>
    <r>
      <rPr>
        <sz val="9"/>
        <rFont val="Arial"/>
        <family val="2"/>
        <charset val="238"/>
      </rPr>
      <t>Svetlobni signal za preobremenitev</t>
    </r>
  </si>
  <si>
    <r>
      <t>·</t>
    </r>
    <r>
      <rPr>
        <sz val="7"/>
        <rFont val="Times New Roman"/>
        <family val="1"/>
        <charset val="238"/>
      </rPr>
      <t xml:space="preserve">         </t>
    </r>
    <r>
      <rPr>
        <sz val="9"/>
        <rFont val="Arial"/>
        <family val="2"/>
        <charset val="238"/>
      </rPr>
      <t>Tipka za zapiranje vrat</t>
    </r>
  </si>
  <si>
    <r>
      <t>·</t>
    </r>
    <r>
      <rPr>
        <sz val="7"/>
        <rFont val="Times New Roman"/>
        <family val="1"/>
        <charset val="238"/>
      </rPr>
      <t xml:space="preserve">         </t>
    </r>
    <r>
      <rPr>
        <sz val="9"/>
        <rFont val="Arial"/>
        <family val="2"/>
        <charset val="238"/>
      </rPr>
      <t>Tipka za odpiranje vrat</t>
    </r>
  </si>
  <si>
    <r>
      <t>·</t>
    </r>
    <r>
      <rPr>
        <sz val="7"/>
        <rFont val="Times New Roman"/>
        <family val="1"/>
        <charset val="238"/>
      </rPr>
      <t xml:space="preserve">         </t>
    </r>
    <r>
      <rPr>
        <sz val="9"/>
        <rFont val="Arial"/>
        <family val="2"/>
        <charset val="238"/>
      </rPr>
      <t xml:space="preserve">Tipka za alarm (alarm na kabini), </t>
    </r>
  </si>
  <si>
    <r>
      <t>·</t>
    </r>
    <r>
      <rPr>
        <sz val="7"/>
        <rFont val="Times New Roman"/>
        <family val="1"/>
        <charset val="238"/>
      </rPr>
      <t xml:space="preserve">         </t>
    </r>
    <r>
      <rPr>
        <sz val="9"/>
        <rFont val="Arial"/>
        <family val="2"/>
        <charset val="238"/>
      </rPr>
      <t>stene kabine iz brušene nerjaveče pločevine</t>
    </r>
  </si>
  <si>
    <r>
      <t>·</t>
    </r>
    <r>
      <rPr>
        <sz val="7"/>
        <rFont val="Times New Roman"/>
        <family val="1"/>
        <charset val="238"/>
      </rPr>
      <t xml:space="preserve">         </t>
    </r>
    <r>
      <rPr>
        <sz val="9"/>
        <rFont val="Arial"/>
        <family val="2"/>
        <charset val="238"/>
      </rPr>
      <t>strop iz nerjaveče pločevine, z varčno LED razsvetljavo – tip svetilk LINE</t>
    </r>
  </si>
  <si>
    <r>
      <t>·</t>
    </r>
    <r>
      <rPr>
        <sz val="7"/>
        <rFont val="Times New Roman"/>
        <family val="1"/>
        <charset val="238"/>
      </rPr>
      <t xml:space="preserve">         </t>
    </r>
    <r>
      <rPr>
        <sz val="9"/>
        <rFont val="Arial"/>
        <family val="2"/>
        <charset val="238"/>
      </rPr>
      <t>Ogledalo na stranski steni po vsej višini – širine 50</t>
    </r>
  </si>
  <si>
    <r>
      <t>·</t>
    </r>
    <r>
      <rPr>
        <sz val="7"/>
        <rFont val="Times New Roman"/>
        <family val="1"/>
        <charset val="238"/>
      </rPr>
      <t xml:space="preserve">         </t>
    </r>
    <r>
      <rPr>
        <sz val="9"/>
        <rFont val="Arial"/>
        <family val="2"/>
        <charset val="238"/>
      </rPr>
      <t>Ročaj na stranski steni kabine</t>
    </r>
  </si>
  <si>
    <r>
      <t>·</t>
    </r>
    <r>
      <rPr>
        <sz val="7"/>
        <rFont val="Times New Roman"/>
        <family val="1"/>
        <charset val="238"/>
      </rPr>
      <t xml:space="preserve">    </t>
    </r>
    <r>
      <rPr>
        <sz val="9"/>
        <rFont val="Arial"/>
        <family val="2"/>
        <charset val="238"/>
      </rPr>
      <t>Talna obloga  - tla pripravljena za polaganje lokalnega poda maks. deb 14 mm, ki ga dobavi in položi naročnik v lastni režiji.</t>
    </r>
  </si>
  <si>
    <t>dimenzije min: širina 1400 mm, dolžina 1650 mm, višina 2200 mm</t>
  </si>
  <si>
    <t>VRATA KABINE: Avtomatska, teleskopska enostranska, 2-delna, iz brušene nerjaveče pločevine, s frekvenčno reguliranim pogonom širina 900 mm, višina 2100 mm</t>
  </si>
  <si>
    <t>JAŠKOVNA VRATA: Avtomatska, teleskopska enostranska, 2-delna, iz brušene nerjaveče pločevine. Požarna odpornost vrat E 120 skladno s standardom EN 81-58 Širina 900 mm, višina 2100 mm</t>
  </si>
  <si>
    <t xml:space="preserve">JAŠEK DVIGALA: širina 1875 mm, globina 2200 mm </t>
  </si>
  <si>
    <t xml:space="preserve">glava jaška: min. 3600 mm </t>
  </si>
  <si>
    <t>KABINA: Kabina mora biti narejena skladno s SIST EN81-20
Specifikacija kabine:</t>
  </si>
  <si>
    <r>
      <t>Slepi opaž pod ploščo klimata iz OSB plošč</t>
    </r>
    <r>
      <rPr>
        <sz val="9"/>
        <rFont val="Arial"/>
        <family val="2"/>
        <charset val="238"/>
      </rPr>
      <t xml:space="preserve"> deb. 25mm, komplet z vsemi potrebnimi deli, obračun po kvadratnem metru;</t>
    </r>
  </si>
  <si>
    <r>
      <t xml:space="preserve">Izdelava premaza betona </t>
    </r>
    <r>
      <rPr>
        <sz val="9"/>
        <rFont val="Arial"/>
        <family val="2"/>
        <charset val="238"/>
      </rPr>
      <t>dvigalnih jaškov s protiprašnim premazom na epoksidni osnovi, kompet z vsemi potrebnimi deli;</t>
    </r>
  </si>
  <si>
    <r>
      <rPr>
        <b/>
        <sz val="9"/>
        <rFont val="Arial"/>
        <family val="2"/>
        <charset val="238"/>
      </rPr>
      <t>Izdelava, dobava in montaža lesene lepljene konstrukcije tehničnih etaž</t>
    </r>
    <r>
      <rPr>
        <sz val="9"/>
        <rFont val="Arial"/>
        <family val="2"/>
        <charset val="238"/>
      </rPr>
      <t>. Izdelava iz smrekovega lesa, površina obdelana v vidni A kvaliteti skladno z EN 13017-1. Kvaliteta lesa GL24h in C24 - po statičnem izračunu. Dimenzije nosilcev preveriti v načrtu PZI. V postavki všeti strošek priprave delavniškega načrta, izdelava po delavniških načrtih, ves pritrdilni in vezni material po statičnem izračunu in detajlih, lesena konstrukcija zaščitena z insekticidnim premazom in končnim lazurnim premazom, prevoz na lokacijo gradbišča in montažo z ustreznim avtodvigalom, obračun po m3;</t>
    </r>
  </si>
  <si>
    <r>
      <t xml:space="preserve">Dobava in montaža predelnih gips kartonskih sten, </t>
    </r>
    <r>
      <rPr>
        <b/>
        <sz val="9"/>
        <rFont val="Arial"/>
        <family val="2"/>
        <charset val="238"/>
      </rPr>
      <t xml:space="preserve">deb. 10 cm </t>
    </r>
    <r>
      <rPr>
        <sz val="9"/>
        <rFont val="Arial"/>
        <family val="2"/>
        <charset val="238"/>
      </rPr>
      <t>(W112-100), s</t>
    </r>
    <r>
      <rPr>
        <sz val="9"/>
        <rFont val="Arial"/>
        <family val="2"/>
      </rPr>
      <t>estavljene iz:
- gips kartonske plošče deb. 2 x1,25 cm, vključno z bandažiranjem 
- nosilna konstrukcija - tankostenski pocinkani profili,  vmes mineralna volna, d= 5 cm, (λ ≤ 0,038 W/mK) kot npr. Knauf Naturboard Fit ali enakovredno,
- gips kartonske plošče deb. 2 x1,25 cm, vključno z bandažiranjem
Z zaključki ob zidu, vsemi potrebnimi zaključnimi profili in letvicami, s pritrdilnim materialom, z bandažiranjem, s prenosi in z vsemi pomožnimi deli, v ceni zajeti vse dodatne vogalne ojačitve in ojačitve za pritrjevanje opreme, obračun po m2;</t>
    </r>
  </si>
  <si>
    <r>
      <t xml:space="preserve">Dobava in montaža predelnih ognjeodpornih EI 60 gips kartonskih sten, deb. 10 cm </t>
    </r>
    <r>
      <rPr>
        <sz val="9"/>
        <rFont val="Arial"/>
        <family val="2"/>
        <charset val="238"/>
      </rPr>
      <t xml:space="preserve">(W112-100), sestavljene iz: 
- ognjeodporne gips kartonske plošče deb. 2 x1,25 cm, </t>
    </r>
    <r>
      <rPr>
        <sz val="9"/>
        <rFont val="Arial"/>
        <family val="2"/>
      </rPr>
      <t>vključno z bandažiranjem 
- nosilna konstrukcija - tankostenski pocinkani profili,  vmes mineralna volna, d= 5 cm, (λ ≤ 0,038 W/mK) kot npr. Knauf Naturboard Fit ali enakovredno,
- ognjeodporne gips kartonske plošče deb. 2 x1,25 cm, vključno z bandažiranjem 
Z zaključki ob zidu, vsemi potrebnimi zaključnimi profili in letvicami, s pritrdilnim materialom, z bandažiranjem, s prenosi in z vsemi pomožnimi deli, v ceni zajeti vse dodatne vogalne ojačitve in ojačitve za pritrjevanje opreme, obračun po m2;</t>
    </r>
  </si>
  <si>
    <r>
      <t xml:space="preserve">Dobava in montaža predelnih ognjeodpornih EI 60 gips kartonskih sten, deb. 20,5 cm </t>
    </r>
    <r>
      <rPr>
        <sz val="9"/>
        <rFont val="Arial"/>
        <family val="2"/>
        <charset val="238"/>
      </rPr>
      <t xml:space="preserve">(W115-205), sestavljene iz: 
- ognjeodporne gips kartonske plošče deb. 2 x1,25 cm, </t>
    </r>
    <r>
      <rPr>
        <sz val="9"/>
        <rFont val="Arial"/>
        <family val="2"/>
      </rPr>
      <t>vključno z bandažiranjem 
- nosilna konstrukcija - tankostenski pocinkani profili,  vmes mineralna volna, d= 2x 7,5 cm, (λ ≤ 0,038 W/mK) kot npr. Knauf Naturboard Fit ali enakovredno,
- ognjeodporne gips kartonske plošče deb. 2 x1,25 cm, vključno z bandažiranjem 
Z zaključki ob zidu, vsemi potrebnimi zaključnimi profili in letvicami, s pritrdilnim materialom, z bandažiranjem, s prenosi in z vsemi pomožnimi deli, v ceni zajeti vse dodatne vogalne ojačitve in ojačitve za pritrjevanje opreme, obračun po m2;</t>
    </r>
  </si>
  <si>
    <r>
      <t xml:space="preserve">Dobava in montaža predelnih gips kartonskih sten, </t>
    </r>
    <r>
      <rPr>
        <b/>
        <sz val="9"/>
        <rFont val="Arial"/>
        <family val="2"/>
        <charset val="238"/>
      </rPr>
      <t xml:space="preserve">deb. 15 cm </t>
    </r>
    <r>
      <rPr>
        <sz val="9"/>
        <rFont val="Arial"/>
        <family val="2"/>
        <charset val="238"/>
      </rPr>
      <t>(W112-150)</t>
    </r>
    <r>
      <rPr>
        <sz val="9"/>
        <rFont val="Arial"/>
        <family val="2"/>
      </rPr>
      <t>, sestavljene iz:
- gips kartonske plošče deb. 2 x1,25 cm, vključno z bandažiranjem 
- nosilna konstrukcija - tankostenski pocinkani profili,  vmes mineralna volna, d= 10 cm, (λ ≤ 0,038 W/mK) kot npr. Knauf Naturboard Fit ali enakovredno,
- gips kartonske plošče deb. 2 x1,25 cm, vključno z bandažiranjem
Z zaključki ob zidu, vsemi potrebnimi zaključnimi profili in letvicami, s pritrdilnim materialom, z bandažiranjem, s prenosi in z vsemi pomožnimi deli, v ceni zajeti vse dodatne vogalne ojačitve in ojačitve za pritrjevanje opreme, obračun po m2;</t>
    </r>
  </si>
  <si>
    <r>
      <t xml:space="preserve">Dobava in montaža predelnih gips kartonskih sten, </t>
    </r>
    <r>
      <rPr>
        <b/>
        <sz val="9"/>
        <rFont val="Arial"/>
        <family val="2"/>
        <charset val="238"/>
      </rPr>
      <t xml:space="preserve">deb. 20,5 cm </t>
    </r>
    <r>
      <rPr>
        <sz val="9"/>
        <rFont val="Arial"/>
        <family val="2"/>
        <charset val="238"/>
      </rPr>
      <t>(W115-205)</t>
    </r>
    <r>
      <rPr>
        <sz val="9"/>
        <rFont val="Arial"/>
        <family val="2"/>
      </rPr>
      <t>, sestavljene iz:
- gips kartonske plošče deb. 2 x1,25 cm, vključno z bandažiranjem 
- nosilna konstrukcija - tankostenski pocinkani profili,  vmes mineralna volna, d= 2x 7,5 cm, (λ ≤ 0,038 W/mK) kot npr. Knauf Naturboard Fit ali enakovredno,
- gips kartonske plošče deb. 2 x1,25 cm, vključno z bandažiranjem
Z zaključki ob zidu, vsemi potrebnimi zaključnimi profili in letvicami, s pritrdilnim materialom, z bandažiranjem, s prenosi in z vsemi pomožnimi deli, v ceni zajeti vse dodatne vogalne ojačitve in ojačitve za pritrjevanje opreme, obračun po m2;</t>
    </r>
  </si>
  <si>
    <r>
      <t xml:space="preserve">Dobava in montaža predelnih gips kartonskih sten, </t>
    </r>
    <r>
      <rPr>
        <b/>
        <sz val="9"/>
        <rFont val="Arial"/>
        <family val="2"/>
        <charset val="238"/>
      </rPr>
      <t xml:space="preserve">deb. 21,5 cm </t>
    </r>
    <r>
      <rPr>
        <sz val="9"/>
        <rFont val="Arial"/>
        <family val="2"/>
        <charset val="238"/>
      </rPr>
      <t>(W115W-215)</t>
    </r>
    <r>
      <rPr>
        <sz val="9"/>
        <rFont val="Arial"/>
        <family val="2"/>
      </rPr>
      <t>, sestavljene iz:
- gips kartonske plošče deb. 2 x1,25 cm, vključno z bandažiranjem,
- nosilna konstrukcija - tankostenski pocinkani profili,  vmes mineralna volna, d= 7,5 cm, (λ ≤ 0,038 W/mK) kot npr. Knauf Naturboard Fit ali enakovredno,
- gips kartonske plošče deb. 1 x1,25 cm, vključno z bandažiranjem,
- nosilna konstrukcija - tankostenski pocinkani profili,  vmes mineralna volna, d= 7,5 cm, (λ ≤ 0,038 W/mK) kot npr. Knauf Naturboard Fit ali enakovredno,
- gips kartonske plošče deb. 2 x1,25 cm, vključno z bandažiranjem
Z zaključki ob zidu, vsemi potrebnimi zaključnimi profili in letvicami, s pritrdilnim materialom, z bandažiranjem, s prenosi in z vsemi pomožnimi deli, v ceni zajeti vse dodatne vogalne ojačitve in ojačitve za pritrjevanje opreme, obračun po m2;</t>
    </r>
  </si>
  <si>
    <r>
      <t xml:space="preserve">Dobava in montaža predelnih ognjeodpornih EI 60 gips kartonskih sten, deb. 21,5 cm </t>
    </r>
    <r>
      <rPr>
        <sz val="9"/>
        <rFont val="Arial"/>
        <family val="2"/>
        <charset val="238"/>
      </rPr>
      <t xml:space="preserve">(W115W-215), sestavljene iz: 
- ognjeodporne gips kartonske plošče deb. 2 x1,25 cm, </t>
    </r>
    <r>
      <rPr>
        <sz val="9"/>
        <rFont val="Arial"/>
        <family val="2"/>
      </rPr>
      <t>vključno z bandažiranjem,
- nosilna konstrukcija - tankostenski pocinkani profili,  vmes mineralna volna, d= 7,5 cm, (λ ≤ 0,038 W/mK) kot npr. Knauf Naturboard Fit ali enakovredno,
- ognjeodporne gips kartonske plošče deb. 1 x1,25 cm, vključno z bandažiranjem,
- nosilna konstrukcija - tankostenski pocinkani profili,  vmes mineralna volna, d= 7,5 cm, (λ ≤ 0,038 W/mK) kot npr. Knauf Naturboard Fit ali enakovredno,
- ognjeodporne gips kartonske plošče deb. 2 x1,25 cm, vključno z bandažiranjem 
Z zaključki ob zidu, vsemi potrebnimi zaključnimi profili in letvicami, s pritrdilnim materialom, z bandažiranjem, s prenosi in z vsemi pomožnimi deli, v ceni zajeti vse dodatne vogalne ojačitve in ojačitve za pritrjevanje opreme, obračun po m2;</t>
    </r>
  </si>
  <si>
    <r>
      <t xml:space="preserve">Dobava in montaža predelnih inštalacijskih gips kartonskih sten, </t>
    </r>
    <r>
      <rPr>
        <b/>
        <sz val="9"/>
        <rFont val="Arial"/>
        <family val="2"/>
        <charset val="238"/>
      </rPr>
      <t xml:space="preserve">deb. 21,5 cm </t>
    </r>
    <r>
      <rPr>
        <sz val="9"/>
        <rFont val="Arial"/>
        <family val="2"/>
        <charset val="238"/>
      </rPr>
      <t>(W116W-215)</t>
    </r>
    <r>
      <rPr>
        <sz val="9"/>
        <rFont val="Arial"/>
        <family val="2"/>
      </rPr>
      <t>, sestavljene iz:
- gips kartonske plošče deb. 2 x1,25 cm, vključno z bandažiranjem 
- nosilna konstrukcija - tankostenski pocinkani profili,  vmes mineralna volna, d= 2x 5 cm, (λ ≤ 0,038 W/mK) kot npr. Knauf Naturboard Fit ali enakovredno,
- gips kartonske plošče deb. 2 x1,25 cm, vključno z bandažiranjem
Z zaključki ob zidu, vsemi potrebnimi zaključnimi profili in letvicami, s pritrdilnim materialom, z bandažiranjem, s prenosi in z vsemi pomožnimi deli, v ceni zajeti vse dodatne vogalne ojačitve in ojačitve za pritrjevanje opreme, obračun po m2;</t>
    </r>
  </si>
  <si>
    <r>
      <t xml:space="preserve">Dobava in montaža inštalacijske gips kartonske stene, deb. 25,5 cm </t>
    </r>
    <r>
      <rPr>
        <sz val="9"/>
        <rFont val="Arial"/>
        <family val="2"/>
        <charset val="238"/>
      </rPr>
      <t>(W115-255)</t>
    </r>
    <r>
      <rPr>
        <sz val="9"/>
        <rFont val="Arial"/>
        <family val="2"/>
      </rPr>
      <t>, sestavljene iz:
- gips kartonske plošče deb. 2 x1,25 cm, vključno z bandažiranjem 
- nosilna konstrukcija - tankostenski pocinkani profili,  vmes mineralna volna 2x 10 cm, (λ ≤ 0,038 W/mK) kot npr. Knauf Naturboard Fit ali enakovredno,
- gips kartonske plošče deb. 2 x1,25 cm, vključno z bandažiranjem
Z zaključki ob zidu, vsemi potrebnimi zaključnimi profili in letvicami, s pritrdilnim materialom, z bandažiranjem, s prenosi in z vsemi pomožnimi deli, v ceni zajeti vse dodatne vogalne ojačitve in ojačitve za pritrjevanje opreme, obračun po m2;</t>
    </r>
  </si>
  <si>
    <r>
      <t>Dobava in montaža inštalacijskih sten oziroma oblog</t>
    </r>
    <r>
      <rPr>
        <sz val="9"/>
        <rFont val="Arial"/>
        <family val="2"/>
        <charset val="238"/>
      </rPr>
      <t xml:space="preserve"> (W628), sestavljene iz:</t>
    </r>
    <r>
      <rPr>
        <sz val="9"/>
        <rFont val="Arial"/>
        <family val="2"/>
      </rPr>
      <t xml:space="preserve">
- mavčnokartonske plošče deb. 2 x1,25 cm, vključno z bandažiranjem,
- nosilna konstrukcija - tankostenski pocinkani profili z vso dodatno podkonstrukcijo za pritrjevanje opreme,
- mineralna volna d=5 cm, (λ ≤ 0,038 W/mK) kot npr. Knauf Naturboard Fit ali enakovredno,
Z zaključki ob zidu, vsemi potrebnimi zaključnimi profili in letvicami, s pritrdilnim materialom, z bandažiranjem, s prenosi in z vsemi pomožnimi deli, v ceni zajeti vse dodatne vogalne ojačitve in ojačitve za pritrjevanje opreme, obračun po m2;</t>
    </r>
  </si>
  <si>
    <r>
      <t>Dobava in montaža ognjeodpornih EI 60 oblog inštalacijskega jaška</t>
    </r>
    <r>
      <rPr>
        <sz val="9"/>
        <rFont val="Arial"/>
        <family val="2"/>
        <charset val="238"/>
      </rPr>
      <t xml:space="preserve"> (W628B)</t>
    </r>
    <r>
      <rPr>
        <b/>
        <sz val="9"/>
        <rFont val="Arial"/>
        <family val="2"/>
      </rPr>
      <t xml:space="preserve"> </t>
    </r>
    <r>
      <rPr>
        <sz val="9"/>
        <rFont val="Arial"/>
        <family val="2"/>
      </rPr>
      <t>z ognjevarno mavčnokartonsko oblogo, sestavljene iz:
- ognjeodporne mavčnokartonske plošče deb. 2 x1,5 cm, vključno z bandažiranjem,
- nosilna konstrukcija - tankostenski pocinkani profili z vso dodatno podkonstrukcijo za pritrjevanje opreme,
Z zaključki ob zidu, vsemi potrebnimi zaključnimi profili in letvicami, s pritrdilnim materialom, z bandažiranjem, s prenosi in z vsemi pomožnimi deli, v ceni zajeti vse dodatne vogalne ojačitve in ojačitve za pritrjevanje opreme, obračun po m2;</t>
    </r>
  </si>
  <si>
    <r>
      <t>Dobava in vgrajevanje kasete za drsna vrata za mavčnokartonske stene</t>
    </r>
    <r>
      <rPr>
        <sz val="9"/>
        <rFont val="Arial"/>
        <family val="2"/>
        <charset val="238"/>
      </rPr>
      <t>, komplet z ojačitvenim kovinskim podbojem</t>
    </r>
    <r>
      <rPr>
        <sz val="9"/>
        <rFont val="Arial"/>
        <family val="2"/>
      </rPr>
      <t>, dimenzij cca 100 x 210 cm in z vsem pritrdilnim materialom, obračun po komadu; (kaseto potrebno vskladiti s ponudnikom vrat)</t>
    </r>
  </si>
  <si>
    <r>
      <t>Doplačilo za ojačitve v knauf stenah za držala v kopalnicah</t>
    </r>
    <r>
      <rPr>
        <sz val="9"/>
        <rFont val="Arial"/>
        <family val="2"/>
        <charset val="238"/>
      </rPr>
      <t>, obračun po komadu;</t>
    </r>
  </si>
  <si>
    <r>
      <t xml:space="preserve">Dobava in vgrajevanje revizijskih pokrovov </t>
    </r>
    <r>
      <rPr>
        <sz val="9"/>
        <rFont val="Arial"/>
        <family val="2"/>
      </rPr>
      <t>v spuščenem stropu za kontrolo instalacij (kot npr. Knauf alutop® revizijska loputa), zrakotesna in nepropustna za prah, dimenzij 40 x 40 cm, komplet z vsem pritrdilnim materialom, obračun po komadu;</t>
    </r>
  </si>
  <si>
    <r>
      <rPr>
        <b/>
        <sz val="9"/>
        <rFont val="Arial"/>
        <family val="2"/>
      </rPr>
      <t>Dobava in montaža varnostnih vratc v stopnišču (pred prvo stopnico) širine 80 cm</t>
    </r>
    <r>
      <rPr>
        <sz val="9"/>
        <rFont val="Arial"/>
        <family val="2"/>
      </rPr>
      <t>, kovinska nerjaveča konstrukcija barvana z barvo po izbiri projektanta, vse komplet po načrtu, z drobnim materialom in s potrebnim pritrdilnim materialom za pritrjevanje v nosilno konstrukcijo;</t>
    </r>
  </si>
  <si>
    <r>
      <t>Dobava in polaganje trde toplotne izolacije</t>
    </r>
    <r>
      <rPr>
        <sz val="9"/>
        <rFont val="Arial"/>
        <family val="2"/>
      </rPr>
      <t xml:space="preserve"> na talne površine, trda mineralna toplotna izolacija deb. 3 cm (λ ≤ 0,035 W/mK) kot npr. Knauf Insulation NaturBoard TP ali enakovredno in 1x PE folija, obračun po kvadratnem metru;</t>
    </r>
  </si>
  <si>
    <r>
      <t>Dobava in polaganje trde toplotne izolacije</t>
    </r>
    <r>
      <rPr>
        <sz val="9"/>
        <rFont val="Arial"/>
        <family val="2"/>
      </rPr>
      <t xml:space="preserve"> na talne površine, trda mineralna toplotna izolacija deb. 5 cm (λ ≤ 0,035 W/mK) kot npr. Knauf Insulation NaturBoard TP ali enakovredno in 1x PE folija, obračun po kvadratnem metru;</t>
    </r>
  </si>
  <si>
    <r>
      <t>Izvedba cem. estriha</t>
    </r>
    <r>
      <rPr>
        <sz val="9"/>
        <rFont val="Arial"/>
        <family val="2"/>
      </rPr>
      <t xml:space="preserve"> debeline 8 - 10 cm v vseh potrebnih naklonih, zaribane površine, estrih armiran s pvc oz. jeklenimi vlakni, predhodno čiščenje podlage, prenosi in vsa pomožna dela ter robnim dilatacijskim trakom;</t>
    </r>
  </si>
  <si>
    <r>
      <t>Izvedba cem. estriha</t>
    </r>
    <r>
      <rPr>
        <sz val="9"/>
        <rFont val="Arial"/>
        <family val="2"/>
      </rPr>
      <t xml:space="preserve"> debeline 10,1 - 11 cm v vseh potrebnih naklonih, zaribane površine, estrih armiran s pvc oz. jeklenimi vlakni, predhodno čiščenje podlage, prenosi in vsa pomožna dela ter robnim dilatacijskim trakom;</t>
    </r>
  </si>
  <si>
    <r>
      <rPr>
        <b/>
        <sz val="9"/>
        <rFont val="Arial"/>
        <family val="2"/>
        <charset val="238"/>
      </rPr>
      <t xml:space="preserve">Dobava in polaganje trde toplotne izolacije na talne površine, </t>
    </r>
    <r>
      <rPr>
        <sz val="9"/>
        <rFont val="Arial"/>
        <family val="2"/>
        <charset val="238"/>
      </rPr>
      <t>xps (λ ≤ 0,032 W/mK) kot npr. Fibran 300 L ali enakovredno deb. 4 cm in 1x PE folija, obračun po kvadratnem metru; (lože in pokrita terasa)</t>
    </r>
  </si>
  <si>
    <r>
      <t>Izvedba naklonskega betona</t>
    </r>
    <r>
      <rPr>
        <sz val="9"/>
        <rFont val="Arial"/>
        <family val="2"/>
      </rPr>
      <t xml:space="preserve"> debeline 6 - 10 cm v vseh potrebnih naklonih, zaribane površine, beton armiran s pvc oz. jeklenimi vlakni oz. armaturno mrežo, predhodno čiščenje podlage, prenosi in vsa pomožna dela ter robnim dilatacijskim trakom; (lože in pokrita terasa)</t>
    </r>
  </si>
  <si>
    <r>
      <rPr>
        <b/>
        <sz val="9"/>
        <rFont val="Arial"/>
        <family val="2"/>
        <charset val="238"/>
      </rPr>
      <t>Izdelava, dobava in montaža lesene konstrukcije tehnične etaže med lepljenci</t>
    </r>
    <r>
      <rPr>
        <sz val="9"/>
        <rFont val="Arial"/>
        <family val="2"/>
        <charset val="238"/>
      </rPr>
      <t>, dimenzije konstrukcije ostrešja po statičnem izračunu in načrtih (poraba lesa cca 0,08 m3/m2), komplet s sidranjem in upasovanjem, prenosi, vsa pomožna dela ter ves potreben pritrdilni material, les je zaščiten proti vlagi in zajedalcem (kot npr. Decostone SW ter Decobase Cu ali enakovredno), obračun po m2 tlorisa tehnične etaže. Izvedba po načrtu lesene konstrukcije, komplet z vsem potrebnim pritrdilnim materialom in delom;</t>
    </r>
  </si>
  <si>
    <t>Vključno z vsem pritdilnim, spojnim, podložnim materialom in vsemi vertikalnimi zaključki čez atike s tipskimi zaključnimi letvicami, vsemi dodatnimi deli in prenosi, dobavo in montažo.</t>
  </si>
  <si>
    <r>
      <t>Dobava in izdelava horizontalne hidroizolacije</t>
    </r>
    <r>
      <rPr>
        <sz val="9"/>
        <rFont val="Arial"/>
        <family val="2"/>
      </rPr>
      <t xml:space="preserve"> z 2x zaščitnim premazom kot npr. MAPEI Mapelastic ali enakovredno (kopalnice, wcji, kuhinja, lože v nadstropjih), komplet z zaključki na zid, obdelava vogalov in prehodov iz horizontale v vrtikalo s sistemskim izolacijskim trakom, obračun po m2;</t>
    </r>
  </si>
  <si>
    <t>tehnična etaža</t>
  </si>
  <si>
    <t>atika objekta</t>
  </si>
  <si>
    <r>
      <t xml:space="preserve">Dobava kritine in pokrivanje tehnične etaže in izvedba atike objekta s pločevinasto profilirano kritino na klik </t>
    </r>
    <r>
      <rPr>
        <sz val="9"/>
        <rFont val="Arial"/>
        <family val="2"/>
        <charset val="238"/>
      </rPr>
      <t>kot npr. Kritina Petrovič oblika klik 48 ali enakovredno, vročecinkana in barvana z barvo po izboru projektanta, vijačeno na podkonstrukcijo (po detajlu proizvajalca). Montaža v skladu z detajli in navodili proizvajalca. Vključno s vsem pritdilnim in spojnim materialom, zaščito proti mrčesu (na kapu in na zatrepih), vsemi dodatnimi deli in prenosi, obračun po m2;</t>
    </r>
  </si>
  <si>
    <r>
      <rPr>
        <b/>
        <sz val="9"/>
        <rFont val="Arial"/>
        <family val="2"/>
        <charset val="238"/>
      </rPr>
      <t xml:space="preserve">Dobava in polaganje OSB3 vlagoodpornih plošč, </t>
    </r>
    <r>
      <rPr>
        <sz val="9"/>
        <rFont val="Arial"/>
        <family val="2"/>
        <charset val="238"/>
      </rPr>
      <t>debeline 22 mm kot podlaga sekundarni kritini, prenosi, vsa pomožna dela ter ves potreben pritrdilni material, obračun po m2;</t>
    </r>
  </si>
  <si>
    <r>
      <rPr>
        <b/>
        <sz val="9"/>
        <rFont val="Arial"/>
        <family val="2"/>
        <charset val="238"/>
      </rPr>
      <t>Dobava in polaganje vodonepropustne in paropropustne folije</t>
    </r>
    <r>
      <rPr>
        <sz val="9"/>
        <rFont val="Arial"/>
        <family val="2"/>
        <charset val="238"/>
      </rPr>
      <t xml:space="preserve"> (kot npr. Bauder TOP Difusplus ali enakovredno) na strešne in zatrepne površine, prenosi, vsa pomožna dela ter ves potreben pritrdilni material, obračun po m2;</t>
    </r>
  </si>
  <si>
    <r>
      <t>Dvojno letvanje tehnične etaže</t>
    </r>
    <r>
      <rPr>
        <sz val="9"/>
        <rFont val="Arial"/>
        <family val="2"/>
      </rPr>
      <t xml:space="preserve"> s prečnimi letvami 4 x 6 cm in vzdolžnimi 4 x 6 cm (kot npr. za pokrivanje s pločevinasto kritino), letve zaščitene z insekticidnimi in fungicidnimi premazi za les, obračun po m2;</t>
    </r>
  </si>
  <si>
    <r>
      <rPr>
        <b/>
        <sz val="9"/>
        <rFont val="Arial"/>
        <family val="2"/>
        <charset val="238"/>
      </rPr>
      <t>Dobava in polaganje toplotne izolacije</t>
    </r>
    <r>
      <rPr>
        <sz val="9"/>
        <rFont val="Arial"/>
        <family val="2"/>
        <charset val="238"/>
      </rPr>
      <t xml:space="preserve"> iz mineralne volne kot npr. Knauf Termotop (λ ≤ 0,038 W/mK) ali enakovredno, deb. 20 cm med konstrukcijo tehnične etaže, prenosi, vsa pomožna dela ter ves potreben pritrdilni material, obračun po m2;</t>
    </r>
  </si>
  <si>
    <r>
      <t xml:space="preserve">Dobava in montaža stenskih in strešnih oblog tehnične etaže, </t>
    </r>
    <r>
      <rPr>
        <sz val="9"/>
        <rFont val="Arial"/>
        <family val="2"/>
        <charset val="238"/>
      </rPr>
      <t>sestavljene iz:</t>
    </r>
    <r>
      <rPr>
        <sz val="9"/>
        <rFont val="Arial"/>
        <family val="2"/>
      </rPr>
      <t xml:space="preserve">
- mavčnokartonske plošče deb. 2 x1,25 cm, vključno z bandažiranjem (pritjena direktno na leseno konstrukcijo).
- parna zapora kot npr. Bauder Tec KSD.
Z zaključki ob zidu, vsemi potrebnimi zaključnimi profili in letvicami, s pritrdilnim materialom, z bandažiranjem, s prenosi in z vsemi pomožnimi deli, v ceni zajeti vse dodatne vogalne ojačitve in ojačitve za pritrjevanje opreme, obračun po m2;</t>
    </r>
  </si>
  <si>
    <t>Leseni elementi morajo biti izdelani s hidravličnim stiskanjem, kjer morajo biti lesene lamele zlepljene v plastovito strukturo s poliuretnaskim lepilom pod pritiskom, ki ustreza tehnični deklaraciji lepila in znaša pritisk pri lepljenju minimalno 6kg/cm2. Poleg tega morajo križno lepljene plošče izkazovati zrakotesnost (izjava pristojne inštitucije, ki je določila zahtevano karakteristiko) in v statiki ter požarni študiji zahtevano ognjevarnost.</t>
  </si>
  <si>
    <t xml:space="preserve">Vidne površine lesene konstrukcije morajo ustrezati kvaliteti A po evropskem standardu EN13017-1, tabela 1, kjer se dolžinski zobčast spoj vidnih lamel ne sme videti na površini plošče. Na spoju je lahko vidna le črta spajanja vidnih lamel. 
Zaradi varnosti pred navlaževanjem v času montaže in zaradi trajnosti konstrukcije v eksploatacijski dobi objekta naj bodo križno lepljene plošče poleg površinskega lepljenja lamel med sloji zlepljenje tudi bočno med seboj v istem sloju. </t>
  </si>
  <si>
    <r>
      <t xml:space="preserve">Izdelava, dobava in montaža jeklenega zavetrovanja tehnične etaže </t>
    </r>
    <r>
      <rPr>
        <sz val="9"/>
        <rFont val="Arial"/>
        <family val="2"/>
        <charset val="238"/>
      </rPr>
      <t>z jeklenimi palicami fi16mm, dimenzij in oblik po statičnem računu in detajlih, 1x minizirano, zaščita kovinske konstrikcije s portipožarnim zaščitnim premazom odpornosti EI 60, kompletno s predhodnim čiščenjem. Protipožarni premaz kot npr. INTUMEX troslojni premaz, v debelini nanosa po zahtevah proizvajalca:
prvi sloj je Intumex SC preimer ZP 10,
drugi sloj je Intumex SC protipožarni premaz,
tretji sloj je Intumex SC Topcoat PU zaščitni premaz, finalno pleskano z barvo po izbiri projektanta.</t>
    </r>
  </si>
  <si>
    <t>V ceni na enoto zajeti tudi izdelavo delavniške dokumentacije (izdela jo izvajalec kovinske konstrukcije), sidranje jeklene konstrukcije v nosilno konstrukcijo z dodtanimi jeklenimi elementi ter izvedbo pregleda jeklene konstrukcije s strani pooblaščenega inštituta oziroma odgovornega statika in izdaje poročila, z vsemi deli in vsem pritrdilnim materialom;</t>
  </si>
  <si>
    <r>
      <t>Strojni izkop</t>
    </r>
    <r>
      <rPr>
        <sz val="9"/>
        <rFont val="Arial"/>
        <family val="2"/>
      </rPr>
      <t xml:space="preserve"> za nove kanalizacijske cevi in nove jaške v terenu III. Kategorije (kamnita greda) do globine 1,00 m, s pravilnim odsekavanjem stranic in odmetom materiala na rob izkopa, obračun po m3; (kategorija izkopa po lestvici od 1 do 5 po klasifikaciji DRSI)</t>
    </r>
  </si>
  <si>
    <r>
      <t xml:space="preserve">Kompletna izdelava peskolova iz betonskih cevi </t>
    </r>
    <r>
      <rPr>
        <sz val="9"/>
        <rFont val="Arial"/>
        <family val="2"/>
      </rPr>
      <t>fi 50 cm, globine do 2,0 m, komplet z dobavo in montažo LTŽ pokrova in zasipom ob jašku s tamponskim nasutjem, obračun po komadu;</t>
    </r>
  </si>
  <si>
    <t>cevi fi 250</t>
  </si>
  <si>
    <t>podkonstrukcija zgibne stene</t>
  </si>
  <si>
    <r>
      <rPr>
        <b/>
        <sz val="9"/>
        <rFont val="Arial"/>
        <family val="2"/>
        <charset val="238"/>
      </rPr>
      <t>Dobava in montaža mineralnega akustičnega lamelnega stropa</t>
    </r>
    <r>
      <rPr>
        <sz val="9"/>
        <rFont val="Arial"/>
        <family val="2"/>
        <charset val="238"/>
      </rPr>
      <t xml:space="preserve"> kot npr. Knauf Ceiling Solutions (KCS) ali enakovredno, zgrajenega iz kovinskih samonosnih Z profilov profilov ter obodnih dvojnih L profilov. V konstrukcijo so vložene ali vpete snemljive mineralne laminirane plošče kot npr. KCS AMF Acoustic ali enakovredno, dim. 300 x 2000 x 19 mm, bele barve, z robom SL2. Ob steni je zaključni dvojni L profil 25/15/10/15 mm. Plošče imajo absorpcijo zvoka αw = 0,65 po EN ISO 11654. Vzdolžna zvočna izolirnost stropa je Dn,f,w = 40 dB po EN 10848-2. Plošče so odporne na relativno zračno vlago do 95%. Plošče so v razredu gradiva A2-s1,d0 po EN 13501-1 in stopnja požarne odpornosti do REI30-90 po  EN 3165-2. (kot na primer KCS AMF Acoustic, Sistem F, SL2 ali enakovredno). Primerljiv izdelek mora ustrezati, vsem vizualnim in  tehničnim lastnostim, s potrebnimi izrezi v stropu in z zaključki ob zidu, vsemi potrebnimi zaključnimi profili in letvicami, komplet z vsemi zaključki, s pritrdilnim materialom, s prenosi in z vsemi pomožnimi deli, obračun po m2;</t>
    </r>
  </si>
  <si>
    <t>podkonstrukcija perforiranih pozidav pred okni</t>
  </si>
  <si>
    <r>
      <rPr>
        <b/>
        <sz val="9"/>
        <rFont val="Arial"/>
        <family val="2"/>
        <charset val="238"/>
      </rPr>
      <t>Izdelava police med pozidavo in oknom s polno silikatno fasadno opeko</t>
    </r>
    <r>
      <rPr>
        <sz val="9"/>
        <rFont val="Arial"/>
        <family val="2"/>
        <charset val="238"/>
      </rPr>
      <t>, opeka predhodno rezana na debelino police, zidanje v cementni malti, z izdelavo podlage za montažo police, komplet s sidranjem v nosilno konstrukcijo, fugiranje s fino cementno malto, vključena dobava materiala, transport ter vsa pomožna dela, obračun po tekočemn metru;</t>
    </r>
  </si>
  <si>
    <r>
      <rPr>
        <b/>
        <sz val="9"/>
        <rFont val="Arial"/>
        <family val="2"/>
        <charset val="238"/>
      </rPr>
      <t>Pozidava okenske odprtine pred oknom s polno silikatno fasadno opeko</t>
    </r>
    <r>
      <rPr>
        <sz val="9"/>
        <rFont val="Arial"/>
        <family val="2"/>
        <charset val="238"/>
      </rPr>
      <t>, zidanje z zamikom za efekt perforacije pred okni, vse komplet po detajlu, zidanje v cementni malti, sidranje v nosilno konstrukcijo (kovinska konstrukcija zajeta v postavki II./1 pri ključavničarskih delih), fugiranje s fino cementno malto, vključena dobava materiala, transport ter vsa pomožna dela, obračun po m2;</t>
    </r>
  </si>
  <si>
    <r>
      <t xml:space="preserve">Doplačilo za obdelavo perforiranih pozidav pred okni </t>
    </r>
    <r>
      <rPr>
        <sz val="9"/>
        <rFont val="Arial"/>
        <family val="2"/>
        <charset val="238"/>
      </rPr>
      <t>(pozidave cca 28,7m2), doplačilo za obdelavo s fasadnim slojem, komplet obojestranska obdelava perforacije in vseh lukenj v perforaciji, vse komplet;</t>
    </r>
  </si>
  <si>
    <r>
      <t xml:space="preserve">Dobava in vgradnja stenskega in stropnega alu guma dilatacijskega profila s požarnim tesnilom EI 60 </t>
    </r>
    <r>
      <rPr>
        <sz val="9"/>
        <rFont val="Arial"/>
        <family val="2"/>
        <charset val="238"/>
      </rPr>
      <t>(kot npr. DEFLEX 322-050 ali enakovredno); za fugo med objekti 50 mm, pomik 30 mm (+/- 15 mm), vgrajena v fugo, bočno lepljena na stene, komplet z dobavo in vgradnjo sistemskega požarnega tesnila, vgradnja po navodilih proizvajalca z vsemi pomožnimi deli, obračun po tekočem metru;</t>
    </r>
  </si>
  <si>
    <r>
      <t>Dobava in montaža poglobljenega otiralnega predpražnika</t>
    </r>
    <r>
      <rPr>
        <sz val="9"/>
        <rFont val="Arial"/>
        <family val="2"/>
      </rPr>
      <t xml:space="preserve"> v vetrolovih, z gumi in alu polnilom (kot npr. Kabe Mattan oz po izboru projektanta), velikosti - celoten vetrolov z vsemi izrezi, okvir izdelan iz Rf kotnika 30x30x3 s sidri za vzidavo, obračun po m2;</t>
    </r>
  </si>
  <si>
    <t>vetrolov 0.02</t>
  </si>
  <si>
    <t>vetrolov 0.09</t>
  </si>
  <si>
    <t>Nanos disperzijskega predpremaza za vpojne podlage kot npr. Schonox HK fix, izravnava podlage s cement polimerno izravnalno maso kot npr. Schonox ZM (zahteva DIN EN 13813 C30/F6; tlačna trdnost min. 30N/mm2, upogibna trdnost min. 6N/mm2) povprečne debeline 3,0mm (zahteve: ravnost podlage po EN 18202 tabela 3, vlažnost estriha max. 2,0% po CM metodi, če je talno gretje vlažnost estriha max. 1,8%, temperatura podlage 15-20°C, temperatura zraka 18-25°C, relativna zračna vlaga pod 70%); Brušenje in sesanje položene izravnalne mase, montaža talne obloge z lepljenjem na podlago po celotni površini s kvalitetnim vodno disperzijskim lepilom kot npr. Schonox Emiclassic, dobava varilne vrvice in vroče varjenje spojev za doseganje vodne neprepustnosti ter dobava in izdelava stenskih zaokrožnic iz enakega materiala kot osnovni tlak vključno s podložnim PVC profilom radij 20mm (radij zaokrožnice pred polaganjem določi odgovorni projektant) višine 10cm. Rob zaokrožnice ni viden oz. je skrit pod suhomontažno knauf steno, obračun po m2;</t>
  </si>
  <si>
    <r>
      <rPr>
        <b/>
        <sz val="9"/>
        <rFont val="Arial"/>
        <family val="2"/>
        <charset val="238"/>
      </rPr>
      <t>Dobava in montaža visokokvalitetne PVC heterogene talne obloge</t>
    </r>
    <r>
      <rPr>
        <sz val="9"/>
        <rFont val="Arial"/>
        <family val="2"/>
        <charset val="238"/>
      </rPr>
      <t xml:space="preserve"> kot npr. Gerflor Taralay Impression / UNI COMFORT ali enakovredno, barva 839 Uni Matt Torquoise, skupna debelina EN 428 3,35mm, debelina pohodnega sloja EN 429 ≥0,65mm iz čistega PVCja, ojačevalni sloj mrežica iz steklenih vlaken, skupna teža EN 430 2825gr/m2, širina/dolžina rol EN 426 200cm/25m, klasifikacija EN 685 34-42, ognjevarnost EN 13 501-1 Bfl-s1, antistatičnost EN 1815 &lt; 2kV, odpornost površine  EN 660.2 ≤ 2,0mm - razred T, primerna za zelo prehodna območja, odlična zmožnost vračanja odtisovanja ≈ 0,03mm, dimenzijska stabilnost EN 434 ≤ 0,4%, preostalo odtisovanje EN 433 ≤ 0,1%, termična prevodnost EN 15 524 0,25W/(m.K), barvna obstojnost ≥ 6, protidrsnost DIN 51 130 R10, primeren za talno gretje, odpornost na kemikalije dobra, permanentna antibakteriološka in antifungicidna obdelava Sanosol, UV obdelava pohodnega sloja Protecsol (dodatno premazovanje v eksploataciji ni potrebno), 100% recycable. Mehanska priprava betonske podlage. Izvedba sidrnih kanalov na vseh prekinitvah tlaka. Izvedba parne zapore do vlage 4% po CM metodi;</t>
    </r>
  </si>
  <si>
    <r>
      <rPr>
        <b/>
        <sz val="9"/>
        <rFont val="Arial"/>
        <family val="2"/>
        <charset val="238"/>
      </rPr>
      <t>Dobava in montaža visokokvalitetne PVC heterogene talne obloge</t>
    </r>
    <r>
      <rPr>
        <sz val="9"/>
        <rFont val="Arial"/>
        <family val="2"/>
        <charset val="238"/>
      </rPr>
      <t xml:space="preserve"> kot npr. Gerflor Taralay Impression compact ali enakovredno, barva 772 Gentlemen Coffee; skupna debelina EN 428 2mm, debelina pohodnega sloja EN 429 ≥0,7mm iz čistega PVCja, ojačevalni sloj mrežica iz steklenih vlaken, skupna teža EN 430 2635gr/m2, širina/dolžina rol EN 426 200cm/20m, klasifikacija EN 685 34-43, ognjevarnost EN 13 501-1 Bfl-s1, antistatičnost EN 1815 &lt; 2kV, odpornost površine  EN 660.2 ≤ 2,0mm - razred T, primerna za zelo prehodna območja, odlična zmožnost vračanja odtisovanja ≈ 0,03mm, dimenzijska stabilnost EN 434 ≤ 0,4%, preostalo odtisovanje EN 433 ≤ 0,1%, termična prevodnost EN 15 524 0,25W/(m.K), barvna obstojnost ≥ 6, protidrsnost DIN 51 130 R10, primeren za talno gretje, odpornost na kemikalije dobra, permanentna antibakteriološka in antifungicidna obdelava Sanosol, UV obdelava pohodnega sloja Protecsol (dodatno premazovanje v eksploataciji ni potrebno), 100% recycable. Mehanska priprava betonske podlage. Izvedba sidrnih kanalov na vseh prekinitvah tlaka. Izvedba parne zapore do vlage 4% po CM metodi;</t>
    </r>
  </si>
  <si>
    <r>
      <rPr>
        <b/>
        <sz val="9"/>
        <rFont val="Arial"/>
        <family val="2"/>
        <charset val="238"/>
      </rPr>
      <t>Dobava in montaža visokokvalitetne PVC heterogene talne obloge</t>
    </r>
    <r>
      <rPr>
        <sz val="9"/>
        <rFont val="Arial"/>
        <family val="2"/>
        <charset val="238"/>
      </rPr>
      <t xml:space="preserve"> kot npr. Gerflor Taralay Impression compact ali enakovredno, barva 722 Herringbone Blond; skupna debelina EN 428 2mm, debelina pohodnega sloja EN 429 ≥0,7mm iz čistega PVCja, ojačevalni sloj mrežica iz steklenih vlaken, skupna teža EN 430 2635gr/m2, širina/dolžina rol EN 426 200cm/20m, klasifikacija EN 685 34-43, ognjevarnost EN 13 501-1 Bfl-s1, antistatičnost EN 1815 &lt; 2kV, odpornost površine  EN 660.2 ≤ 2,0mm - razred T, primerna za zelo prehodna območja, odlična zmožnost vračanja odtisovanja ≈ 0,03mm, dimenzijska stabilnost EN 434 ≤ 0,4%, preostalo odtisovanje EN 433 ≤ 0,1%, termična prevodnost EN 15 524 0,25W/(m.K), barvna obstojnost ≥ 6, protidrsnost DIN 51 130 R10, primeren za talno gretje, odpornost na kemikalije dobra, permanentna antibakteriološka in antifungicidna obdelava Sanosol, UV obdelava pohodnega sloja Protecsol (dodatno premazovanje v eksploataciji ni potrebno), 100% recycable. Mehanska priprava betonske podlage. Izvedba sidrnih kanalov na vseh prekinitvah tlaka. Izvedba parne zapore do vlage 4% po CM metodi;</t>
    </r>
  </si>
  <si>
    <r>
      <rPr>
        <b/>
        <sz val="9"/>
        <rFont val="Arial"/>
        <family val="2"/>
        <charset val="238"/>
      </rPr>
      <t>Dobava in montaža visokokvalitetne PVC heterogene talne obloge</t>
    </r>
    <r>
      <rPr>
        <sz val="9"/>
        <rFont val="Arial"/>
        <family val="2"/>
        <charset val="238"/>
      </rPr>
      <t xml:space="preserve"> kot npr. Gerflor Taralay Impression compact ali enakovredno, barva 538 Habana Vinales; skupna debelina EN 428 2mm, debelina pohodnega sloja EN 429 ≥0,7mm iz čistega PVCja, ojačevalni sloj mrežica iz steklenih vlaken, skupna teža EN 430 2635gr/m2, širina/dolžina rol EN 426 200cm/20m, klasifikacija EN 685 34-43, ognjevarnost EN 13 501-1 Bfl-s1, antistatičnost EN 1815 &lt; 2kV, odpornost površine  EN 660.2 ≤ 2,0mm - razred T, primerna za zelo prehodna območja, odlična zmožnost vračanja odtisovanja ≈ 0,03mm, dimenzijska stabilnost EN 434 ≤ 0,4%, preostalo odtisovanje EN 433 ≤ 0,1%, termična prevodnost EN 15 524 0,25W/(m.K), barvna obstojnost ≥ 6, protidrsnost DIN 51 130 R10, primeren za talno gretje, odpornost na kemikalije dobra, permanentna antibakteriološka in antifungicidna obdelava Sanosol, UV obdelava pohodnega sloja Protecsol (dodatno premazovanje v eksploataciji ni potrebno), 100% recycable. Mehanska priprava betonske podlage. Izvedba sidrnih kanalov na vseh prekinitvah tlaka. Izvedba parne zapore do vlage 4% po CM metodi;</t>
    </r>
  </si>
  <si>
    <r>
      <t>Dobava in montaža samolepilnih PVC zaščitnih vogalnikov</t>
    </r>
    <r>
      <rPr>
        <sz val="9"/>
        <rFont val="Arial"/>
        <family val="2"/>
        <charset val="238"/>
      </rPr>
      <t xml:space="preserve"> kot npr. Gerflor SPM Combo Line 50 ali enakovredno, v beli barvi, višine 200 cm, dim. 50x50 mm in debeline min. 2.0 mm; kot 90º, 100% antibakteriološka zaščita, požarni razred Bs2d0, površina zaključnega sloja rahlo pomarančasta, odpornost na udarce 110J, kar ustreza udarcu 320 kg pri hitrosti 3 km/h, dodatno pritrjen s trajno elastičnim kitom za boljši oprijem, obračun po komadu;</t>
    </r>
  </si>
  <si>
    <r>
      <t xml:space="preserve">Dobava in montaža antibakteriološke PVC stenske obloge </t>
    </r>
    <r>
      <rPr>
        <sz val="9"/>
        <rFont val="Arial"/>
        <family val="2"/>
        <charset val="238"/>
      </rPr>
      <t>kot npr. Gerflor SPM Combo Clad 200 ali enakovredno v beli barvi; skupna debelina EN 428 3.0 mm iz čistega PVCja, širina/dolžina trakov EN 426 200 x 4000 mm, ognjevarnost EN 13501-1 B-s2, d0, primerna za zelo izpostavljene površine, rahlo pomarančasta struktura, odpornost na kemikalije odlična, odpornost na udarce odlična, 100% recycable, montaža nad zaokrožnico (ena linija), s trajno elastičnim kitom, zaključek po potrebi narejen s silikonom v barvi obloge, obračun po tekočem metru;</t>
    </r>
  </si>
  <si>
    <r>
      <rPr>
        <b/>
        <sz val="9"/>
        <rFont val="Arial"/>
        <family val="2"/>
        <charset val="238"/>
      </rPr>
      <t>Dobava in montaža visokokvalitetne PVC heterogene talne obloge</t>
    </r>
    <r>
      <rPr>
        <sz val="9"/>
        <rFont val="Arial"/>
        <family val="2"/>
        <charset val="238"/>
      </rPr>
      <t xml:space="preserve"> kot npr. Gerflor Taralay Impression compact ali enakovredno, barva 839 Uni Matt Torquoise; skupna debelina EN 428 2mm, debelina pohodnega sloja EN 429 ≥0,7mm iz čistega PVCja, ojačevalni sloj mrežica iz steklenih vlaken, skupna teža EN 430 2635gr/m2, širina/dolžina rol EN 426 200cm/20m, klasifikacija EN 685 34-43, ognjevarnost EN 13 501-1 Bfl-s1, antistatičnost EN 1815 &lt; 2kV, odpornost površine  EN 660.2 ≤ 2,0mm - razred T, primerna za zelo prehodna območja, odlična zmožnost vračanja odtisovanja ≈ 0,03mm, dimenzijska stabilnost EN 434 ≤ 0,4%, preostalo odtisovanje EN 433 ≤ 0,1%, termična prevodnost EN 15 524 0,25W/(m.K), barvna obstojnost ≥ 6, protidrsnost DIN 51 130 R10, primeren za talno gretje, odpornost na kemikalije dobra, permanentna antibakteriološka in antifungicidna obdelava Sanosol, UV obdelava pohodnega sloja Protecsol (dodatno premazovanje v eksploataciji ni potrebno), 100% recycable. Mehanska priprava betonske podlage. Izvedba sidrnih kanalov na vseh prekinitvah tlaka. Izvedba parne zapore do vlage 4% po CM metodi;</t>
    </r>
  </si>
  <si>
    <r>
      <t>Izdelava grobostrukturnega mehansko odpornega epoksidnega tlaka v tehničnih prostorih in tehničnih etažah</t>
    </r>
    <r>
      <rPr>
        <sz val="9"/>
        <rFont val="Arial"/>
        <family val="2"/>
        <charset val="238"/>
      </rPr>
      <t xml:space="preserve"> kot npr. grobostrukturni epoksiodni tlak KLB EP236 ali enakovredno, barva po izboru projektanta:
Mehanska priprava podlage z diamantnim brušenjem oz. peskanjem,
Nanos KLB EP30 2K EP predpremaza, poraba cca. 0,30-0,35kg/m2,
Nanos izravnalnega sloja v barvi zaključnega tlaka na osnovi KLB EP220, poraba 0,50-0,80kg/m2,
Nanos zaključnega epoksidnega grobostrukturnega tlaka KLB EP236 v barvi po izboru projektanta, poraba cca. 0,50-0,70kg/m2, komplet z vsem potrebnim materialom in delom, vse komplet, obračun po m2;</t>
    </r>
  </si>
  <si>
    <r>
      <rPr>
        <b/>
        <sz val="9"/>
        <rFont val="Arial"/>
        <family val="2"/>
        <charset val="238"/>
      </rPr>
      <t>Nabava, dobava in polaganje talnih granitogres ploščič</t>
    </r>
    <r>
      <rPr>
        <sz val="9"/>
        <rFont val="Arial"/>
        <family val="2"/>
        <charset val="238"/>
      </rPr>
      <t>, deb. 9,5 mm: Plošče 1. kvalitete, velikosti 60x60cm, razred drsnosti R10 A, tip kot npr. IRIS - WHOLE - STONE WHITE SQ ali enakovredno. Keramika položena na predhodno pripravljeno podlago v lepilo KERAFLEX. Fugiranje - fuge širine do 3mm iz polimerno modificirane hitro vezoče fugirne mase Ultracolor plus, barva po izboru projektanta, obračun po m2; Polaganje po shemi!</t>
    </r>
  </si>
  <si>
    <r>
      <rPr>
        <b/>
        <sz val="9"/>
        <rFont val="Arial"/>
        <family val="2"/>
        <charset val="238"/>
      </rPr>
      <t>Nabava, dobava in polaganje talnih granitogres ploščič - stopniščni elementi</t>
    </r>
    <r>
      <rPr>
        <sz val="9"/>
        <rFont val="Arial"/>
        <family val="2"/>
        <charset val="238"/>
      </rPr>
      <t>, deb. 9,5 mm na nastopne in čelne ploskve stopnic: Plošče 1. kvalitete, velikosti 33x60, razred drsnosti R10 A, tip kot npr. IRIS - WHOLE - STONE WHITE SQ ali enakovredno. Keramika položena na predhodno pripravljeno podlago v lepilo KERAFLEX. Fuge širine do 3mm iz polimerno modificirane hitro vezoče fugirne mase Ultracolor plus barva po izboru projektanta, obračun po m2; Polaganje po shemi!</t>
    </r>
  </si>
  <si>
    <r>
      <rPr>
        <b/>
        <sz val="9"/>
        <rFont val="Arial"/>
        <family val="2"/>
        <charset val="238"/>
      </rPr>
      <t>Nabava, dobava in polaganje stenskih granitogres ploščič,</t>
    </r>
    <r>
      <rPr>
        <sz val="9"/>
        <rFont val="Arial"/>
        <family val="2"/>
        <charset val="238"/>
      </rPr>
      <t xml:space="preserve"> deb. 9,5 mm: Plošče 1. kvalitete, velikosti 30x30cm, obdelava površine mat, tip kot npr. Casalgrande Padana seria Granito 1 evo, barva po izboru projektanta. Keramika položena na predhodno, pripravljeno podlago v lepilo KERAFLEX. Fugiranje - fuge širine do 3mm iz polimerno modificirane hitro vezoče fugirne mase Ultracolor plus, barva po izboru projektanta, obračun po m2; Polaganje po shemi! </t>
    </r>
  </si>
  <si>
    <r>
      <rPr>
        <b/>
        <sz val="9"/>
        <rFont val="Arial"/>
        <family val="2"/>
        <charset val="238"/>
      </rPr>
      <t>Nabava, dobava in polaganje talnih granitogres ploščič,</t>
    </r>
    <r>
      <rPr>
        <sz val="9"/>
        <rFont val="Arial"/>
        <family val="2"/>
        <charset val="238"/>
      </rPr>
      <t xml:space="preserve"> deb. 9,5 mm: Plošče 1. kvalitete, velikosti 30x30cm, razred drsnosti R10 A, obdelava površine mat, tip kot npr. Casalgrande Padana seria Granito 1 evo, barva po izboru projektanta. Keramika položena na predhodno, pripravljeno podlago v lepilo KERAFLEX. Fugiranje - fuge širine do 3mm iz polimerno modificirane hitro vezoče fugirne mase Ultracolor plus, barva po izboru projektanta, obračun po m2; Polaganje po shemi!</t>
    </r>
  </si>
  <si>
    <r>
      <rPr>
        <b/>
        <sz val="9"/>
        <rFont val="Arial"/>
        <family val="2"/>
        <charset val="238"/>
      </rPr>
      <t>Nabava, dobava in polaganje talnih granitogres ploščič,</t>
    </r>
    <r>
      <rPr>
        <sz val="9"/>
        <rFont val="Arial"/>
        <family val="2"/>
        <charset val="238"/>
      </rPr>
      <t xml:space="preserve"> deb. 9,5 mm: Plošče 1. kvalitete, velikosti 60x60cm, razred drsnosti R10 A, obdelava površine mat, tip kot npr. Casalgrande Padana seria Granito 1 evo, barva po izboru projektanta. Keramika položena na predhodno, pripravljeno podlago v lepilo KERAFLEX. Fugiranje - fuge širine do 3mm iz polimerno modificirane hitro vezoče fugirne mase Ultracolor plus, barva po izboru projektanta, obračun po m2; Polaganje po shemi!</t>
    </r>
  </si>
  <si>
    <r>
      <rPr>
        <b/>
        <sz val="9"/>
        <rFont val="Arial"/>
        <family val="2"/>
        <charset val="238"/>
      </rPr>
      <t>Nabava, dobava in polaganje talnih granitogres ploščič v tuših,</t>
    </r>
    <r>
      <rPr>
        <sz val="9"/>
        <rFont val="Arial"/>
        <family val="2"/>
        <charset val="238"/>
      </rPr>
      <t xml:space="preserve"> deb. 9,5 mm: Plošče 1. kvalitete, velikosti 30x30cm - rezane za izvedbo padca proti talnemu odtoku, razred drsnosti R11 A, obdelava površine mat, tip kot npr. Casalgrande Padana seria Granito 1 evo, barva po izboru projektanta. Keramika položena na predhodno, pripravljeno podlago v lepilo KERAFLEX. Fugiranje - fuge širine do 3mm iz polimerno modificirane hitro vezoče fugirne mase Ultracolor plus, barva po izboru projektanta, obračun po m2; Polaganje po shemi!</t>
    </r>
  </si>
  <si>
    <r>
      <rPr>
        <b/>
        <sz val="9"/>
        <rFont val="Arial"/>
        <family val="2"/>
        <charset val="238"/>
      </rPr>
      <t>Nabava, dobava in polaganje stenskih granitogres ploščič,</t>
    </r>
    <r>
      <rPr>
        <sz val="9"/>
        <rFont val="Arial"/>
        <family val="2"/>
        <charset val="238"/>
      </rPr>
      <t xml:space="preserve"> deb. 9,5 mm: Plošče 1. kvalitete, velikosti 60x60cm, obdelava površine mat, tip kot npr. Casalgrande Padana seria Granito 1 evo, barva po izboru projektanta. Keramika položena na predhodno, pripravljeno podlago v lepilo KERAFLEX. Fugiranje - fuge širine do 3mm iz polimerno modificirane hitro vezoče fugirne mase Ultracolor plus, barva po izboru projektanta, obračun po m2; Polaganje po shemi! </t>
    </r>
  </si>
  <si>
    <r>
      <rPr>
        <b/>
        <sz val="9"/>
        <rFont val="Arial"/>
        <family val="2"/>
        <charset val="238"/>
      </rPr>
      <t>Nabava, dobava in polaganje stenskih granitogres ploščič,</t>
    </r>
    <r>
      <rPr>
        <sz val="9"/>
        <rFont val="Arial"/>
        <family val="2"/>
        <charset val="238"/>
      </rPr>
      <t xml:space="preserve"> deb. 9,5 mm: Plošče 1. kvalitete, velikosti 60x30cm, obdelava površine mat, tip kot npr. Casalgrande Padana seria Granito 1 evo, barva po izboru projektanta. Keramika položena na predhodno, pripravljeno podlago v lepilo KERAFLEX. Fugiranje - fuge širine do 3mm iz polimerno modificirane hitro vezoče fugirne mase Ultracolor plus, barva po izboru projektanta, obračun po m2; Polaganje po shemi! </t>
    </r>
  </si>
  <si>
    <r>
      <rPr>
        <b/>
        <sz val="9"/>
        <rFont val="Arial"/>
        <family val="2"/>
        <charset val="238"/>
      </rPr>
      <t>Nabava, dobava in polaganje talnih granitogres ploščič</t>
    </r>
    <r>
      <rPr>
        <sz val="9"/>
        <rFont val="Arial"/>
        <family val="2"/>
        <charset val="238"/>
      </rPr>
      <t xml:space="preserve"> - kuhinja, deb. 9,5 mm v kuhinji: Plošče 1. kvalitete, velikosti 30x30cm, razred drsnosti R11 A, obdelava površine mat, tip kot npr. Casalgrande Padana seria Granito 1 evo, barva po izboru projektanta. Keramika položena na predhodno, pripravljeno podlago v lepilo KERAFLEX. Fugiranje - fuge širine do 3mm iz polimerno modificirane hitro vezoče fugirne mase Ultracolor plus, barva po izboru projektanta, obračun po m2; Polaganje po shemi!</t>
    </r>
  </si>
  <si>
    <r>
      <rPr>
        <b/>
        <sz val="9"/>
        <rFont val="Arial"/>
        <family val="2"/>
        <charset val="238"/>
      </rPr>
      <t>Nabava, dobava in polaganje talnih granitogres ploščič - na stopnicah in stopniščnih podesth</t>
    </r>
    <r>
      <rPr>
        <sz val="9"/>
        <rFont val="Arial"/>
        <family val="2"/>
        <charset val="238"/>
      </rPr>
      <t>, deb. 9,5 mm: Plošče 1. kvalitete, velikosti 30x30cm - rezane za izvedbo padca proti talnemu odtoku, razred drsnosti R11 A, obdelava površine mat, tip kot npr. Casalgrande Padana seria Granito 1 evo, barva po izboru projektanta. Keramika položena na predhodno pripravljeno podlago v lepilo KERAFLEX. Fuge širine do 3mm iz polimerno modificirane hitro vezoče fugirne mase Ultracolor plus barva po izboru projektanta, obračun po m2; Polaganje po shemi!</t>
    </r>
  </si>
  <si>
    <t>stopničasta</t>
  </si>
  <si>
    <t>ravna</t>
  </si>
  <si>
    <r>
      <t>Izdelava elektro jaška v objektu</t>
    </r>
    <r>
      <rPr>
        <sz val="9"/>
        <rFont val="Arial"/>
        <family val="2"/>
      </rPr>
      <t>, notranjih dimenzij 120/120cm ter svetle višine 120 cm komplet (stene in plošče ter kineta za izhod kablov v omarico, beton C30/37, stene deb. 15cm, plošče deb. 20cm, podložni beton C12/15 deb. 10 cm, armatura palice S500 in mreže Q335, opaž, komplet z dobavo in montažo dveh smradotesnih pokrovov prirejenih za izdelavo tlaka dim. 2x 60x60cm iz nerjavače pločevine, komplet z vsem potrebnim materialom, vse v kompletu;</t>
    </r>
  </si>
  <si>
    <r>
      <t>Slikanje sten</t>
    </r>
    <r>
      <rPr>
        <sz val="9"/>
        <rFont val="Arial"/>
        <family val="2"/>
        <charset val="238"/>
      </rPr>
      <t xml:space="preserve"> </t>
    </r>
    <r>
      <rPr>
        <b/>
        <sz val="9"/>
        <rFont val="Arial"/>
        <family val="2"/>
        <charset val="238"/>
      </rPr>
      <t>na betonske površine</t>
    </r>
    <r>
      <rPr>
        <sz val="9"/>
        <rFont val="Arial"/>
        <family val="2"/>
        <charset val="238"/>
      </rPr>
      <t>, 2 x glajenje sten z disperzijskim kitom - izravnavanje s stopnjo kakovosti Q3, brušenje, impregnacija in 2x oplesk površin s pralno mat lateks barvo v niansah po izboru projektanta (do višine vrat cca 2,1m). Površina mora biti ravna, gladka in enakomerno pobarvana. Kitanje se izdela z disperzijsko izravnalno maso s predhodno izdelavo osnovnega premaza, obračun po m2;</t>
    </r>
  </si>
  <si>
    <r>
      <t>Slikanje sten na mavčnokartonske površine,</t>
    </r>
    <r>
      <rPr>
        <sz val="9"/>
        <rFont val="Arial"/>
        <family val="2"/>
        <charset val="238"/>
      </rPr>
      <t xml:space="preserve"> 2 x glajenje sten z disperzijskim kitom - izravnavanje s stopnjo kakovosti Q3, brušenje, impregnacija in 2x oplesk površin s pralno mat lateks barvo v niansah po izboru projektanta (do višine vrat cca 2,1m). Površina mora biti ravna, gladka in enakomerno pobarvana. Kitanje se izdela z disperzijsko izravnalno maso s predhodno izdelavo osnovnega premaza, obračun po m2;</t>
    </r>
  </si>
  <si>
    <r>
      <t xml:space="preserve">Slikanje sten na betonske površine </t>
    </r>
    <r>
      <rPr>
        <sz val="9"/>
        <rFont val="Arial"/>
        <family val="2"/>
        <charset val="238"/>
      </rPr>
      <t>(stene ter površine nad nad keramiko in lateks barvo), 2 x glajenje sten z disperzijskim kitom - izravnavanje s stopnjo kakovosti Q3, brušenje, impregnacija in 2x oplesk površin z disperzijsko barvo v niansah po izboru projektanta. Površina mora biti ravna, gladka in enakomerno pobarvana. Kitanje se izdela z disperzijsko izravnalno maso s predhodno izdelavo osnovnega premaza, obračun po m2;</t>
    </r>
  </si>
  <si>
    <r>
      <t xml:space="preserve">Slikanje sten na mavčnokartonske površine </t>
    </r>
    <r>
      <rPr>
        <sz val="9"/>
        <rFont val="Arial"/>
        <family val="2"/>
        <charset val="238"/>
      </rPr>
      <t>(stene ter površine nad nad keramiko in lateks barvo), 2 x glajenje sten z disperzijskim kitom - izravnavanje s stopnjo kakovosti Q3, brušenje, impregnacija in 2x oplesk površin z disperzijsko barvo v niansah po izboru projektanta. Površina mora biti ravna, gladka in enakomerno pobarvana. Kitanje se izdela z disperzijsko izravnalno maso s predhodno izdelavo osnovnega premaza, obračun po m2;</t>
    </r>
  </si>
  <si>
    <r>
      <t>Slikanje sten na betonske površine</t>
    </r>
    <r>
      <rPr>
        <sz val="9"/>
        <rFont val="Arial"/>
        <family val="2"/>
        <charset val="238"/>
      </rPr>
      <t xml:space="preserve"> (tehnični prostori v pritličju), impregnacija in 2x oplesk površin z disperzijsko barvo v niansah po izboru projektanta, komplet s predpriravo površine. Površina mora biti enakomerno pobarvana, obračun po m2;</t>
    </r>
  </si>
  <si>
    <r>
      <t>Slikanje sten in stropov na mavčnokartonske površine</t>
    </r>
    <r>
      <rPr>
        <sz val="9"/>
        <rFont val="Arial"/>
        <family val="2"/>
        <charset val="238"/>
      </rPr>
      <t xml:space="preserve"> (tehnične etaže), impregnacija in 2x oplesk površin z disperzijsko barvo v niansah po izboru projektanta, komplet s predpriravo površine. Površina mora biti enakomerno pobarvana, obračun po m2;</t>
    </r>
  </si>
  <si>
    <r>
      <t>Slikanje stropov na mavčnokartonske površine,</t>
    </r>
    <r>
      <rPr>
        <sz val="9"/>
        <rFont val="Arial"/>
        <family val="2"/>
        <charset val="238"/>
      </rPr>
      <t xml:space="preserve"> 2 x glajenje stropov z disperzijskim kitom - izravnavanje s stopnjo kakovosti Q3, brušenje, impregnacija in 2x oplesk površin z disperzijsko barvo v niansah po izboru projektanta. Površina mora biti ravna, gladka in enakomerno pobarvana. Kitanje se izdela z disperzijsko izravnalno maso s predhodno izdelavo osnovnega premaza, obračun po m2;</t>
    </r>
  </si>
  <si>
    <r>
      <t>Slikanje stropov na betonske površine</t>
    </r>
    <r>
      <rPr>
        <sz val="9"/>
        <rFont val="Arial"/>
        <family val="2"/>
        <charset val="238"/>
      </rPr>
      <t xml:space="preserve"> (stopniščne rame in stropovi) 2 x glajenje sten in stropov z disperzijskim kitom, brušenje, impregnacija in 2x oplesk površin z disperzijsko barvo v niansah po izboru projektanta. Površina mora biti ravna, gladka in enakomerno pobarvana. Kitanje se izdela z disperzijsko izravnalno maso s predhodno izdelavo osnovnega premaza, obračun po m2;</t>
    </r>
  </si>
  <si>
    <r>
      <t xml:space="preserve">Dobava in vgradnja talnega alu guma dilatacijskega profila s požarnim tesnilom EI 60 </t>
    </r>
    <r>
      <rPr>
        <sz val="9"/>
        <rFont val="Arial"/>
        <family val="2"/>
        <charset val="238"/>
      </rPr>
      <t>(kot npr. DEFLEX 446/b-065 ali enakovredno); za fugo med objekti 50 mm, pomik 30 mm (+/- 15 mm), komplet z dobavo in vgradnjo sistemskega požarnega tesnila, vgradnja po navodilih proizvajalca z vsemi pomožnimi deli, obračun po tekočem metru;</t>
    </r>
  </si>
  <si>
    <r>
      <t xml:space="preserve">Izdelava vodnjakov: </t>
    </r>
    <r>
      <rPr>
        <sz val="9"/>
        <rFont val="Arial"/>
        <family val="2"/>
        <charset val="238"/>
      </rPr>
      <t>Dobava in polaganje betonskih cevi fi 100, komplet z izdelavo AB podlage, polaganjem bet. cevi, vstavljanje armature, beton C 25/30, XC2, PV-II, komplet z vsem potrebnim materialom in delom, vse v kompletu, obračun po komadu;
Opombe:
- Armaturo in dolžino vodnjakov je potrebno prilagajati na gradbišču samem
- Globino vodnjakov je potrebno določiti skupaj s projektanti in geomehanikom
- Zaščitni sloj betona znaša 9cm.</t>
    </r>
  </si>
  <si>
    <r>
      <t>Dobava in vgrajevanje betona - AB talna plošča komplet z robnimi poglobitvami in ojačitvami ter poglobitvami za jašek dvigala</t>
    </r>
    <r>
      <rPr>
        <sz val="9"/>
        <rFont val="Arial"/>
        <family val="2"/>
      </rPr>
      <t>, beton C30/37, XC2, PV-II, prerez nad 0,30 m3/m1-m2, komplet z zagladitvijo, obračun po m3;</t>
    </r>
  </si>
  <si>
    <r>
      <t>Dobava in vgrajevanje betona - ekspanzijska dilatacija,</t>
    </r>
    <r>
      <rPr>
        <sz val="9"/>
        <rFont val="Arial"/>
        <family val="2"/>
      </rPr>
      <t xml:space="preserve"> ekspanzijski beton, C30/37, XC2, PV-II, vsi dodatki za ekspanzijo, prerez od 0,20 do 0,30 m3/m1-m2, komplet z obtežitvijo ekspanzijske dilatacije;</t>
    </r>
  </si>
  <si>
    <r>
      <t>Dobava in vgrajevanje betona - AB stene - poglobljen jašek dvigala</t>
    </r>
    <r>
      <rPr>
        <sz val="9"/>
        <rFont val="Arial"/>
        <family val="2"/>
        <charset val="238"/>
      </rPr>
      <t>, beton C30/37, XC2, PV-II, prerez od 0,20-0,30 m3/m1-m2, obračun po m3;</t>
    </r>
  </si>
  <si>
    <r>
      <t>Dobava in vgrajevanje betona - AB stene, slopi in prekladne konstrukcije nad odprtinami</t>
    </r>
    <r>
      <rPr>
        <sz val="9"/>
        <rFont val="Arial"/>
        <family val="2"/>
        <charset val="238"/>
      </rPr>
      <t>, beton C30/37, XC1, PV-I, (vkopane stene XC2, PV-II) prerez od 0,12-0,20 m3/m1-m2, obračun po m3;</t>
    </r>
  </si>
  <si>
    <r>
      <t>Dobava in vgrajevanje betona - AB slopi</t>
    </r>
    <r>
      <rPr>
        <sz val="9"/>
        <rFont val="Arial"/>
        <family val="2"/>
        <charset val="238"/>
      </rPr>
      <t>, beton C30/37, XC1, PV-I, prerez od 0,20-0,30 m3/m1-m2, obračun po m3;</t>
    </r>
  </si>
  <si>
    <r>
      <t>Dobava in vgrajevanje betona - AB plošče, komplet z nosilci pod ploščo in stopnišč,</t>
    </r>
    <r>
      <rPr>
        <sz val="9"/>
        <rFont val="Arial"/>
        <family val="2"/>
        <charset val="238"/>
      </rPr>
      <t xml:space="preserve"> beton C30/37, XC1, PV-I, prerez 0,20-0,30 m3/m1-m2, komplet z zagladitvijo, obračun po m3; </t>
    </r>
  </si>
  <si>
    <r>
      <t>Dobava in vgrajevanje betona - AB podstavki klimatov,</t>
    </r>
    <r>
      <rPr>
        <sz val="9"/>
        <rFont val="Arial"/>
        <family val="2"/>
        <charset val="238"/>
      </rPr>
      <t xml:space="preserve"> beton C30/37, XC1, PV-I, prerez 0,12-0,20 m3/m1-m2, komplet z zagladitvijo, obračun po m3; </t>
    </r>
  </si>
  <si>
    <t>Ostalo</t>
  </si>
  <si>
    <t>Izdelava NOV dokumentacije</t>
  </si>
  <si>
    <r>
      <rPr>
        <b/>
        <sz val="9"/>
        <rFont val="Arial"/>
        <family val="2"/>
        <charset val="238"/>
      </rPr>
      <t xml:space="preserve">Izdelava, dobava in montaža lesene strešne konstrukcije ob betonski atiki, </t>
    </r>
    <r>
      <rPr>
        <sz val="9"/>
        <rFont val="Arial"/>
        <family val="2"/>
        <charset val="238"/>
      </rPr>
      <t>les je zaščiten proti vlagi in zajedalcem kot npr. Decostone SW ter Decobase Cu ali enakovredno. Nosilna lesena podkonstrukcija sestavljena iz horizontalnih in vertikalnih gred dim. 10x10cm, pritrjenih na les ter beton in krajne lege (rezana pod kotom - glej načrt) dim. cca (Š x V) 20x27-20 cm sidrane v betonsko konstrukcijo (poraba lesa cca 0,1 m3/m2). Izvedba po načrtu, komplet z vsem potrebnim pritrdilnim materialom in delom, obračun po tekočem metru atike;</t>
    </r>
  </si>
  <si>
    <t>Opis</t>
  </si>
  <si>
    <t>2,67×2,785</t>
  </si>
  <si>
    <t>OZ-1.1</t>
  </si>
  <si>
    <t>PVC okno (sobe oskrbovancev)</t>
  </si>
  <si>
    <t>Okvir</t>
  </si>
  <si>
    <t>Tesnila</t>
  </si>
  <si>
    <t>Vgradnja</t>
  </si>
  <si>
    <t>Okovje</t>
  </si>
  <si>
    <t>Odpiranje</t>
  </si>
  <si>
    <t>Prag</t>
  </si>
  <si>
    <t>Polica</t>
  </si>
  <si>
    <t>Zunanje senčilo</t>
  </si>
  <si>
    <t>Notranje senčilo</t>
  </si>
  <si>
    <t>Dodatno vključeno</t>
  </si>
  <si>
    <t>PVC; profil sodobne pravokotne oblike, brez zaokrožitev; z ojačitvami znotraj profila (steklena vlakna ali jeklo); lesni dekor zunaj in znotraj; dekor iz nadstandardnega / specialnega nabora vzorcev</t>
  </si>
  <si>
    <t>termopan; troslojno</t>
  </si>
  <si>
    <t>EPDM tesnila</t>
  </si>
  <si>
    <t>suhomontažna</t>
  </si>
  <si>
    <t>po izboru projektanta; okenski ALU ročaj z notranje strani; okovje s kljuko materalno usklajeno</t>
  </si>
  <si>
    <t>ročno; krilno; po dveh oseh</t>
  </si>
  <si>
    <t>Uw ≤ 0,9 W/m2K</t>
  </si>
  <si>
    <t>R'w + Ctr ≥ 30dB</t>
  </si>
  <si>
    <t>zunanja polica iz prašno barvane alu pločevine d=2mm; barva po izboru projektanta</t>
  </si>
  <si>
    <t>zunanje senčilo iz drsnih polken, ki ni zajeto v shemi - uskladiti z dobaviteljem</t>
  </si>
  <si>
    <t>predpriprava za notranje senčilo; zaveso; vodilo bele barve montirano na strop; kot npr. LEHA po izboru projektanta</t>
  </si>
  <si>
    <t>brez zahtev</t>
  </si>
  <si>
    <t>pokrivne letve; dodatni profil za montažo v tlak kot npr. purenit ali podobno</t>
  </si>
  <si>
    <t>Vse mere je potrebno preveriti na licu mesta po izvršenih gradbenih delih;  Priložiti vsa potrebna dokazila in certifikate; Gledati detajle; V ceni izdelka vključen ves montažni material in podkonstrukcija; Zagotoviti svetlo odprtino z zaključnim slojem fasade: 2,60 x 2,60 m</t>
  </si>
  <si>
    <t>OZ-2.1</t>
  </si>
  <si>
    <t>PVC okno (skupni prostori)</t>
  </si>
  <si>
    <t>termopan; troslojno; ESG varnostno kaljeno (skladno s standardom EN 12150 in EN 14179); VSG varnostno lepljeno (skladno s standardom EN 14449); sončno zaščitno steklo (visoko selektivno, absorbcijsko in refleksno)</t>
  </si>
  <si>
    <t>predpriprava za notranje senčilo; vodilo bele barve montirano na strop; kot npr. LEHA po izboru projektanta</t>
  </si>
  <si>
    <t>OZ-3.1</t>
  </si>
  <si>
    <t>PVC okno (hodniki)</t>
  </si>
  <si>
    <t>2,00×2,785</t>
  </si>
  <si>
    <t>termopan; troslojno; ESG varnostno kaljeno (skladno s standardom EN 12150 in EN 14179); VSG varnostno lepljeno (skladno s standardom EN 14449)</t>
  </si>
  <si>
    <t>OZ-4.1</t>
  </si>
  <si>
    <t>PVC okno (okna za perforirano steno)</t>
  </si>
  <si>
    <t>termopan; troslojno; satinirano</t>
  </si>
  <si>
    <t>zunanja polica iz prašno barvane alu pločevine d=2mm; barva po izboru projektanta; prilagojena za montažo do opečne stene</t>
  </si>
  <si>
    <t>Vse mere je potrebno preveriti na licu mesta po izvršenih gradbenih delih;  Priložiti vsa potrebna dokazila in certifikate; Gledati detajle; V ceni izdelka vključen ves montažni material in podkonstrukcija; Zagotoviti svetlo odprtino z zaključnim slojem fasade: 1,93 x 2,60 m</t>
  </si>
  <si>
    <t>OZ-5.1</t>
  </si>
  <si>
    <t>PVC balkonsko okno (večnamenski prostori)</t>
  </si>
  <si>
    <t>2,67×2,66</t>
  </si>
  <si>
    <t>MIN. svetla odprtina</t>
  </si>
  <si>
    <t>min. 90cm - upoštevajoč kljuke in drogove</t>
  </si>
  <si>
    <t>po izboru projektanta; obojestranski ALU ročaj; okovje s kljuko materalno usklajeno</t>
  </si>
  <si>
    <t>ročno; krilno; po eni osi</t>
  </si>
  <si>
    <t>z minimalnim pragom do max 10mm višine</t>
  </si>
  <si>
    <t>OZ-5.2</t>
  </si>
  <si>
    <t>min. 120cm - upoštevajoč kljuke in drogove</t>
  </si>
  <si>
    <t>po izboru projektanta; obojestranski ALU ročaj; kljuka (sistem po SIST EN 179); okovje s kljuko materalno usklajeno</t>
  </si>
  <si>
    <t>pokrivne letve; dodatni profil za montažo v tlak kot npr. purenit ali podobno; električno zaklenjena vrata (šifrant samo z notranje strani); evakuacijski terminal; vezano na AOJP</t>
  </si>
  <si>
    <t>OZ-6.1</t>
  </si>
  <si>
    <t>PVC okno (zdravstveni del)</t>
  </si>
  <si>
    <t>1,67×1,635</t>
  </si>
  <si>
    <t>zunanja polica iz prašno barvane alu pločevine d=2mm; barva po izboru projektanta; notranja polica iz umetnega kamna</t>
  </si>
  <si>
    <t>pokrivne letve</t>
  </si>
  <si>
    <t>Vse mere je potrebno preveriti na licu mesta po izvršenih gradbenih delih;  Priložiti vsa potrebna dokazila in certifikate; Gledati detajle; V ceni izdelka vključen ves montažni material in podkonstrukcija; Zagotoviti svetlo odprtino z zaključnim slojem fasade: 1,60 x 1,60 m</t>
  </si>
  <si>
    <t>OZ-7.1</t>
  </si>
  <si>
    <t>PVC okno za odvod dima in toplote (stropnišče na vzhodnem traktu)</t>
  </si>
  <si>
    <t>2,20×1,635</t>
  </si>
  <si>
    <t>MIN. 2,5m2 proste površine skladno z načrtom požarne varnosti</t>
  </si>
  <si>
    <t>termopan; troslojno; sončno zaščitno steklo (visoko selektivno, absorbcijsko in refleksno)</t>
  </si>
  <si>
    <t>krilno; po eni osi; na elektro motor</t>
  </si>
  <si>
    <t>pokrivne letve; vezano na AOJP</t>
  </si>
  <si>
    <t>Vse mere je potrebno preveriti na licu mesta po izvršenih gradbenih delih;  Priložiti vsa potrebna dokazila in certifikate; Gledati detajle; V ceni izdelka vključen ves montažni material in podkonstrukcija</t>
  </si>
  <si>
    <t>OZ-8.1</t>
  </si>
  <si>
    <t>PVC okno (kuhinja in ostali servisni prostori)</t>
  </si>
  <si>
    <t>1,67×1,035</t>
  </si>
  <si>
    <t>cilindrična</t>
  </si>
  <si>
    <t>ročno; krilno</t>
  </si>
  <si>
    <t>OZ-9.1</t>
  </si>
  <si>
    <t>PVC okno (neg. kopalnica in servisni prostori)</t>
  </si>
  <si>
    <t>1,07×1,635</t>
  </si>
  <si>
    <t>PVC; profil sodobne pravokotne oblike, brez zaokrožitev; z ojačitvami znotraj profila (steklena vlakna ali jeklo); dekor iz nadstandardnega / specialnega nabora vzorcev</t>
  </si>
  <si>
    <t>zunanja polica iz prašno barvane alu pločevine d=2mm; notranja polica iz umetnega kamna</t>
  </si>
  <si>
    <t>PVC okno za odvod dima in toplote (stropnišče na zahodnem traktu)</t>
  </si>
  <si>
    <t>OZ-10.1</t>
  </si>
  <si>
    <t>1,30×1,735</t>
  </si>
  <si>
    <t>MIN. 1,4m2 proste površine skladno z načrtom požarne varnosti</t>
  </si>
  <si>
    <t>OZ-11.1</t>
  </si>
  <si>
    <t>PVC okno (okna za perforirano steno - tajništvo)</t>
  </si>
  <si>
    <t>1,27×2,785</t>
  </si>
  <si>
    <t>po izboru projektanta; okenski ALU ročaj z notranje strani</t>
  </si>
  <si>
    <t>OZ-12.1</t>
  </si>
  <si>
    <t>ALU požarno okno (okna za perforirano steno - umrli)</t>
  </si>
  <si>
    <t>1,25×2,085</t>
  </si>
  <si>
    <t>ALU; profil sodobne pravokotne oblike, brez zaokrožitev; lesni dekor zunaj in znotraj; dekor iz nadstandardnega / specialnega nabora vzorcev</t>
  </si>
  <si>
    <t>notranja polica iz umetnega kamna</t>
  </si>
  <si>
    <t>EI 60</t>
  </si>
  <si>
    <r>
      <t>Izdelava, dobava in vzidava notranjih okenskih polic iz umetnega kamna po izboru projektanta</t>
    </r>
    <r>
      <rPr>
        <sz val="9"/>
        <rFont val="Arial"/>
        <family val="2"/>
      </rPr>
      <t>, širine do 15 cm in deb 3 cm, z izdelavo podlage za montažo police, komplet z vsem potrebnim materialom in delom, ter kitanjem police ob oknu, vse mere izmeriti na licu mesta, obračun po tekočem metru;</t>
    </r>
  </si>
  <si>
    <r>
      <rPr>
        <b/>
        <sz val="9"/>
        <rFont val="Arial"/>
        <family val="2"/>
      </rPr>
      <t>Izdelava, dobava in vgrajevanje kovinske ograje tehnične etaže</t>
    </r>
    <r>
      <rPr>
        <sz val="9"/>
        <rFont val="Arial"/>
        <family val="2"/>
      </rPr>
      <t>, kovinska konstrukcija vročecinkana in prašno barvana z barvo po izbiri projektanta, ograja iz kovinskih profilov dim. kot po načrtu, ograja je viš. 110 cm od gotovega tlaka. Vse komplet po detajlu oziroma načrtu, z drobnim materialom in s potrebnim pritrdilnim materialom za pritrjevanje v nosilno konstrukcijo, obračun po tekočem metru;</t>
    </r>
  </si>
  <si>
    <r>
      <t>Dobava in montaža varovalnega stopniščnega držala v tehnično etažo</t>
    </r>
    <r>
      <rPr>
        <sz val="9"/>
        <rFont val="Arial"/>
        <family val="2"/>
        <charset val="238"/>
      </rPr>
      <t>, držalo vročecinkano in prašno barvano z barvo po izbiri projektanta, vse po detajlu oziroma načrtu, pritrjeno v nosilno konstrukcijo s kovinskimi držali, z drobnim materialom in s potrebnim pritrdilnim materialom za pritrjevanje v nosilno konstrukcijo, obračun po m1;</t>
    </r>
  </si>
  <si>
    <r>
      <t>Opaž utorov v AB steni</t>
    </r>
    <r>
      <rPr>
        <sz val="9"/>
        <rFont val="Arial"/>
        <family val="2"/>
        <charset val="238"/>
      </rPr>
      <t>, vse komplet, dim. cca 10 x 20 cm, obračun po tekočem metru;</t>
    </r>
  </si>
  <si>
    <r>
      <rPr>
        <b/>
        <sz val="9"/>
        <rFont val="Arial CE"/>
        <charset val="238"/>
      </rPr>
      <t>Zazidava utorov</t>
    </r>
    <r>
      <rPr>
        <sz val="9"/>
        <rFont val="Arial CE"/>
        <charset val="238"/>
      </rPr>
      <t xml:space="preserve"> v armiranobetonski konstrukciji dim. cca 10 x 20 cm, vse komplet, obračun po tekočem metru;</t>
    </r>
  </si>
  <si>
    <t>zunanje stopnice za dostop do zunanje enote toplotne črpalke</t>
  </si>
  <si>
    <r>
      <t>Dobava in montaža tipskih vročecinkanih nastopnih ploskev</t>
    </r>
    <r>
      <rPr>
        <sz val="9"/>
        <rFont val="Arial"/>
        <family val="2"/>
        <charset val="238"/>
      </rPr>
      <t xml:space="preserve"> na zunanjih stopnicah za dostop do zunanje enote toplotne črpalke, kot npr. Benkotehna, (mere mrežnega očesa 31 x 11mm, nosilni element 35 x 2mm) dim. 27 x 70 cm, komplet z vsem potrebnim pritrdilnim materialom (Barve oz. materiali po izbiri projektanta in potrditvi investitorja), obračun po komadu;</t>
    </r>
  </si>
  <si>
    <r>
      <t>Izdelava, dobava in montaža tipskih vročecinkanih pohodnih rešetk na podestu zunanjih stopnic</t>
    </r>
    <r>
      <rPr>
        <sz val="9"/>
        <rFont val="Arial"/>
        <family val="2"/>
        <charset val="238"/>
      </rPr>
      <t>, mere mrežnega očesa 31 x 11mm, nosilni element 30 x 2mm), komplet z vročecinkanim okvirjem 50/30/5mm in vsem potrebnim pritrdilnim materialom, obračun po m2;</t>
    </r>
  </si>
  <si>
    <r>
      <t>Dobava in vgrajevanje betona - AB točkovni temelji zunanjega stopnišča</t>
    </r>
    <r>
      <rPr>
        <sz val="9"/>
        <rFont val="Arial"/>
        <family val="2"/>
        <charset val="238"/>
      </rPr>
      <t xml:space="preserve"> za dostop do zunanje enote toplotne črpalke, beton C30/3</t>
    </r>
    <r>
      <rPr>
        <sz val="9"/>
        <rFont val="Arial"/>
        <family val="2"/>
      </rPr>
      <t>7, XC2, PV-II, prerez nad 0,30 m3/m1-m2, obračun po m3;</t>
    </r>
  </si>
  <si>
    <r>
      <t>Dobava in vgrajevanje podložnega betona</t>
    </r>
    <r>
      <rPr>
        <sz val="9"/>
        <rFont val="Arial"/>
        <family val="2"/>
        <charset val="238"/>
      </rPr>
      <t xml:space="preserve"> pod talno ploščo in točkovnimi temelji, beton C 16/20, XC0, debeline do 10 cm, površina zaribana, obračun po m3;</t>
    </r>
  </si>
  <si>
    <r>
      <t>Opaž točkovnih temeljev</t>
    </r>
    <r>
      <rPr>
        <sz val="9"/>
        <rFont val="Arial"/>
        <family val="2"/>
        <charset val="238"/>
      </rPr>
      <t xml:space="preserve"> zunanjih stopnic za dostop do zunanje enote toplotne črpalke, komplet s podpiranjem in vsemi potrebnimi deli, obračun po kvadratnem metru;</t>
    </r>
  </si>
  <si>
    <r>
      <rPr>
        <b/>
        <sz val="9"/>
        <rFont val="Arial"/>
        <family val="2"/>
      </rPr>
      <t>Izdelava, dobava in vgrajevanje zuanje kovinske ograje na stop</t>
    </r>
    <r>
      <rPr>
        <b/>
        <sz val="9"/>
        <rFont val="Arial"/>
        <family val="2"/>
        <charset val="238"/>
      </rPr>
      <t>nišču za dostop do zunanje enote toplotne črpalke</t>
    </r>
    <r>
      <rPr>
        <sz val="9"/>
        <rFont val="Arial"/>
        <family val="2"/>
        <charset val="238"/>
      </rPr>
      <t>, kovins</t>
    </r>
    <r>
      <rPr>
        <sz val="9"/>
        <rFont val="Arial"/>
        <family val="2"/>
      </rPr>
      <t>ka konstrukcija vročecinkana in prašno barvana z barvo po izbiri projektanta, ograja iz kovinskih profilov dim. kot po načrtu, ograja je viš. 100 cm oz 120 cm od gotovega tlaka (glej načrt), komplet z izdelavo 1x enokrilnih vrat širine 85cm in višine 120 cm v ograji, komplet z vsemi potrebnimi nasadili, kljuka, ključavnica, sistemski ključ, polnilo vrat in ograje je valovita mreža, velikost okenca 40×40 mm, debelina žice 4,00 mm, vse komplet po načrtu, z drobnim materialom in s potrebnim pritrdilnim materialom za pritrjevanje v nosilno konstrukcijo, obračun po m2;</t>
    </r>
  </si>
  <si>
    <t>vodnjaki globine 4,0 m</t>
  </si>
  <si>
    <t>vodnjaki globine 3,0 m</t>
  </si>
  <si>
    <r>
      <rPr>
        <b/>
        <sz val="9"/>
        <rFont val="Arial"/>
        <family val="2"/>
        <charset val="238"/>
      </rPr>
      <t>Izdelava, dobava in montaža ogrevanega sistema podtlačnega odvodnjavanja strehe</t>
    </r>
    <r>
      <rPr>
        <sz val="9"/>
        <rFont val="Arial"/>
        <family val="2"/>
        <charset val="238"/>
      </rPr>
      <t xml:space="preserve"> z vakumskimi odtoki (kot npr. sistem Pluvia ali enakovredno):
- Ogrevani prirobnični podtlačni vtočnik - RAINPLUS vtočnik 40-110 (9 kos),
- Pritrdilna pločevina 520X520 mm (9 kos),
- RAINPLUS ogrevalni del vtočnika (9 kos),
- PEHD cev D.50 (5m),
- PEHD cev D.56 (5m),
- PEHD cev D.63 (55m),
- PEHD cev D.75 (35m),
- PEHD cev D.90 (20m),
- PEHD cev D.110 (35m),
- PEHD cev D.125 (5m),
- PEHD cev D.160 (10m),
komplet z zvočno izolacijo cevi ter protikondenzno zaščito, s parozaporno izolacijo debeline 13mm, s pritrdilnim sistemom in materialom ter pripadajočimi fazonski kosi, vtočniki, grelnimi elementi in zvočno izolacijo cevi, vsem potrebnim priborom, vse komplet;</t>
    </r>
  </si>
  <si>
    <r>
      <t>Izdelava, dobava in montaža obrobe atike ravne strehe</t>
    </r>
    <r>
      <rPr>
        <sz val="9"/>
        <rFont val="Arial"/>
        <family val="2"/>
      </rPr>
      <t xml:space="preserve"> iz pocinkane in barvane pločevine </t>
    </r>
    <r>
      <rPr>
        <sz val="9"/>
        <rFont val="Arial"/>
        <family val="2"/>
        <charset val="238"/>
      </rPr>
      <t>deb. 0,6 mm - barva po izboru projektanta, razvite širine do 70 cm, pritrjeno v nosilno konstrukcijo, komplet s vsem pritrdilnim in spojnim materialom, vodonepropustno izvedbo in podkonstrukcijo, vse komplet po detajlu, obračun po tekočem metru;</t>
    </r>
  </si>
  <si>
    <r>
      <t>Kompletna izdelava, dobava in montaža varnostnih preliv</t>
    </r>
    <r>
      <rPr>
        <b/>
        <sz val="9"/>
        <rFont val="Arial CE"/>
        <charset val="238"/>
      </rPr>
      <t xml:space="preserve">ov ravne strehe </t>
    </r>
    <r>
      <rPr>
        <sz val="9"/>
        <rFont val="Arial CE"/>
        <family val="2"/>
        <charset val="238"/>
      </rPr>
      <t>po detajlu oz. načrtu, z vso obdelavo prebojev, ves potrebni material, vodonepropustno izvedbo in podkonstrukcijo, vse komplet;</t>
    </r>
  </si>
  <si>
    <r>
      <t>Izdelava, dobava in montaža obrobe atike ravne strehe</t>
    </r>
    <r>
      <rPr>
        <sz val="9"/>
        <rFont val="Arial"/>
        <family val="2"/>
      </rPr>
      <t xml:space="preserve"> iz pocinkane in barvane pločevine </t>
    </r>
    <r>
      <rPr>
        <sz val="9"/>
        <rFont val="Arial"/>
        <family val="2"/>
        <charset val="238"/>
      </rPr>
      <t>deb. 0,6 mm - barva po izboru projektanta, razvite širine do 100 cm, pritrjeno v nosilno konstrukcijo, komplet s vsem pritrdilnim in spojnim materialom, vodonepropustno izvedbo in podkonstrukcijo, vse komplet po detajlu, obračun po tekočem metru;</t>
    </r>
  </si>
  <si>
    <r>
      <t>Izdelava, dobava in montaža obrobe atike ob tehnični etaži</t>
    </r>
    <r>
      <rPr>
        <sz val="9"/>
        <rFont val="Arial"/>
        <family val="2"/>
      </rPr>
      <t xml:space="preserve"> iz pocinkane in barvane pločevine </t>
    </r>
    <r>
      <rPr>
        <sz val="9"/>
        <rFont val="Arial"/>
        <family val="2"/>
        <charset val="238"/>
      </rPr>
      <t>deb. 0,6 mm - barva po izboru projektanta, razvite širine do 90 cm, pritrjeno v nosilno konstrukcijo, komplet s vsem pritrdilnim in spojnim materialom, vodonepropustno izvedbo in podkonstrukcijo, vse komplet po detajlu, obračun po tekočem metru;</t>
    </r>
  </si>
  <si>
    <r>
      <t>Izdelava, dobava in montaža obrobe pod atiko ravne strehe</t>
    </r>
    <r>
      <rPr>
        <sz val="9"/>
        <rFont val="Arial"/>
        <family val="2"/>
      </rPr>
      <t xml:space="preserve"> iz pocinkane in barvane pločevine </t>
    </r>
    <r>
      <rPr>
        <sz val="9"/>
        <rFont val="Arial"/>
        <family val="2"/>
        <charset val="238"/>
      </rPr>
      <t>deb. 0,6 mm - barva po izboru projektanta, razvite širine do 65 cm, pritrjeno v nosilno konstrukcijo, komplet s vsem pritrdilnim in spojnim materialom, vodonepropustno izvedbo in podkonstrukcijo, vse komplet po detajlu, obračun po tekočem metru;</t>
    </r>
  </si>
  <si>
    <r>
      <t xml:space="preserve">Izdelava, dobava in montaža zidne obrobe ravne strehe </t>
    </r>
    <r>
      <rPr>
        <sz val="9"/>
        <rFont val="Arial"/>
        <family val="2"/>
      </rPr>
      <t>iz pocinkane in barvane pločevine</t>
    </r>
    <r>
      <rPr>
        <sz val="9"/>
        <rFont val="Arial"/>
        <family val="2"/>
        <charset val="238"/>
      </rPr>
      <t xml:space="preserve"> deb. 0,6 mm - barva po izboru projektanta, razvite širine do 45 cm, pritrjeno v nosilno konstrukcijo, komplet s vsem pritrdilnim in spojnim materialom, vodonepropustno izvedbo in podkonstrukcijo, vse komplet po načrtu, obračun po tekočem metru;</t>
    </r>
  </si>
  <si>
    <r>
      <t>Izdelava, dobava in montaža vseh vogalnih obrob tehnične etaže</t>
    </r>
    <r>
      <rPr>
        <sz val="9"/>
        <rFont val="Arial"/>
        <family val="2"/>
        <charset val="238"/>
      </rPr>
      <t xml:space="preserve"> (vogali, grebeni,sleme, obroba okoli vrat) iz</t>
    </r>
    <r>
      <rPr>
        <sz val="9"/>
        <rFont val="Arial"/>
        <family val="2"/>
      </rPr>
      <t xml:space="preserve"> pocinkane in barvane pločevine</t>
    </r>
    <r>
      <rPr>
        <sz val="9"/>
        <rFont val="Arial"/>
        <family val="2"/>
        <charset val="238"/>
      </rPr>
      <t xml:space="preserve"> deb. 0,6 mm - barva po izboru projektanta, razvite širine do 70 cm, pritrjeno v nosilno konstrukcijo, komplet s vsem pritrdilnim in spojnim materialom, vodonepropustno izvedbo in podkonstrukcijo, vse komplet po načrtu, obračun po tekočem metru;</t>
    </r>
  </si>
  <si>
    <r>
      <t>Izdelava, dobava in montaža odkapne obrobe tehnične etaže</t>
    </r>
    <r>
      <rPr>
        <sz val="9"/>
        <rFont val="Arial"/>
        <family val="2"/>
      </rPr>
      <t xml:space="preserve"> iz pocinkane in barvane pločevine</t>
    </r>
    <r>
      <rPr>
        <sz val="9"/>
        <rFont val="Arial"/>
        <family val="2"/>
        <charset val="238"/>
      </rPr>
      <t xml:space="preserve"> deb. 0,6 mm - barva po izboru projektanta, razvite širine do 20 cm, pritrjeno v nosilno konstrukcijo, komplet s vsem pritrdilnim in spojnim materialom, vodonepropustno izvedbo in podkonstrukcijo, vse komplet po načrtu, obračun po tekočem metru;</t>
    </r>
  </si>
  <si>
    <r>
      <t>Izdelava, dobava in montaža odkapne obrobe lož</t>
    </r>
    <r>
      <rPr>
        <sz val="9"/>
        <rFont val="Arial"/>
        <family val="2"/>
      </rPr>
      <t xml:space="preserve"> iz pocinkane in barvane pločevine</t>
    </r>
    <r>
      <rPr>
        <sz val="9"/>
        <rFont val="Arial"/>
        <family val="2"/>
        <charset val="238"/>
      </rPr>
      <t xml:space="preserve"> deb. 0,6 mm - barva po izboru projektanta, razvite širine do 20 cm, pritrjeno v nosilno konstrukcijo, komplet s vsem pritrdilnim in spojnim materialom, vodonepropustno izvedbo in podkonstrukcijo, vse komplet po načrtu, obračun po tekočem metru;</t>
    </r>
  </si>
  <si>
    <r>
      <rPr>
        <b/>
        <sz val="9"/>
        <rFont val="Arial"/>
        <family val="2"/>
        <charset val="238"/>
      </rPr>
      <t>Nabava, dobava in polaganje talnih granitogres ploščič - zunanje lože in pokrita terasa</t>
    </r>
    <r>
      <rPr>
        <sz val="9"/>
        <rFont val="Arial"/>
        <family val="2"/>
        <charset val="238"/>
      </rPr>
      <t xml:space="preserve"> (tlakovana pot, ki prečka teraso, zajeta v popisu zunanje ureditve), deb. 9,5 mm: Plošče 1. kvalitete, velikosti 60x60cm, razred drsnosti R10 A, tip kot npr. IRIS - WHOLE - STONE WHITE SQ ali enakovredno. Keramika položena na predhodno pripravljeno podlago v lepilo KERAFLEX. Fugiranje - fuge širine do 3mm iz polimerno modificirane hitro vezoče fugirne mase Ultracolor plus, barva po izboru projektanta, obračun po m2; Polaganje po shemi!</t>
    </r>
  </si>
  <si>
    <r>
      <t>Izdelava, dobava in montaža napisa</t>
    </r>
    <r>
      <rPr>
        <sz val="9"/>
        <rFont val="Arial"/>
        <family val="2"/>
      </rPr>
      <t xml:space="preserve"> "DOM JEZERCA BOVEC", tekst font: ISOCP črke se izvedejo iz pločevine (širina 7mm; debelina 6mm), črke vročecinkane in prašno barvane v RAL po izbiri projektanta, na pritrdilnih distančnikih okroglega prereza ∅5mm (dolžna distančnika 25mm). OPOMBA: Stiki distančnikov in črk naj bodo nevidni - brušeni. Vse barve, detajle, odbelave, načine vgradnje in možne sprem. pred dokončno izdelavo potrdi projektant! Črke pritrjene na fasado objekta, komplet z vsem pritrdilnim materialom, vse v kompletu;</t>
    </r>
  </si>
  <si>
    <t>SSZ-1.1</t>
  </si>
  <si>
    <t>ALU zunanja steklena stena z drsnimi vrati (avla)</t>
  </si>
  <si>
    <t>10,85x2,80</t>
  </si>
  <si>
    <t>min. 120cm</t>
  </si>
  <si>
    <t>Opombe (dodatno)</t>
  </si>
  <si>
    <t>ALU; profil sodobne pravokotne oblike, brez zaokrožitev; dekor iz nadstandardnega / specialnega nabora vzorcev</t>
  </si>
  <si>
    <t>drsno; na elektro motor</t>
  </si>
  <si>
    <t>Skozi drsna vrata poteka evakuacija zato je potrebno pri ponudbi in izdelavi zajeti vse potrebne mehanizme in sisteme, ki bodo to omogočale. Vrata se morajo v primeru požara odpreti do zahtevane min. svetle širine 120cm in omogočiti varno evakuacijo na prosto. Materialno je potrebno vrata in stekleno steno uskladiti in zagotoviti medsebojno kompatibilnost.</t>
  </si>
  <si>
    <t>ALU zunanja steklena stena z dvojnimi vrati (jedilnica)</t>
  </si>
  <si>
    <t>22,84x2,80</t>
  </si>
  <si>
    <t>termopan; troslojno; ESG varnostno kaljeno (skladno s standardom EN 12150 in EN 14179); sončno zaščitno steklo (visoko selektivno, absorbcijsko in refleksno); s folijo / nalepko</t>
  </si>
  <si>
    <t>po izboru projektanta; obojestranski ALU ročaj; kljuka (sistem po SIST EN 179); kljuka (oblika po SIST EN 179); okovje s kljuko materalno usklajeno</t>
  </si>
  <si>
    <r>
      <t>Nakladanje, dovoz in zasip izvedenih vodnjakov</t>
    </r>
    <r>
      <rPr>
        <sz val="9"/>
        <rFont val="Arial"/>
        <family val="2"/>
      </rPr>
      <t xml:space="preserve"> s finejšim materialom od izkopa iz začasne deponije gradbišča z razgrinjanjem in utrjevanjem v plasteh do potrebne zbitosti, obračun po m3 v raščenem stanju;</t>
    </r>
  </si>
  <si>
    <r>
      <t>Strojni izkop za vodnjake</t>
    </r>
    <r>
      <rPr>
        <sz val="9"/>
        <rFont val="Arial CE"/>
        <family val="2"/>
        <charset val="238"/>
      </rPr>
      <t xml:space="preserve"> v terenu III. kategorije, nakladanje in odvoz na začasno deponijo gradbenega materiala na gradbišču za kasnejši zasip ob objektu, obračun po m3 v raščenem stanju; (kategorija izkopa po lestvici od 1 do 5 po klasifikaciji DRSI)</t>
    </r>
  </si>
  <si>
    <t>VZ-1.1</t>
  </si>
  <si>
    <t>PVC vrata (sejna soba, frizer in CSD)</t>
  </si>
  <si>
    <t>2,00×2,20</t>
  </si>
  <si>
    <t>Svetla odprtina</t>
  </si>
  <si>
    <t>1,00×2,10</t>
  </si>
  <si>
    <t>min. 90cm</t>
  </si>
  <si>
    <t>Smer odpiranja</t>
  </si>
  <si>
    <t>1x Desno</t>
  </si>
  <si>
    <t>krilno</t>
  </si>
  <si>
    <t>Okvir / Podboj</t>
  </si>
  <si>
    <t>Varnostni razred</t>
  </si>
  <si>
    <t>PVC; profil sodobne pravokotne oblike, brez zaokrožitev; z ojačitvami znotraj profila (steklena vlakna ali jeklo); lesni dekor zunaj in znotraj; dekor iz nadstandardnega / specialnega nabora vzorcev; spodnji profil min višine 20cm od gotovega tlaka</t>
  </si>
  <si>
    <t>trojna; skrita</t>
  </si>
  <si>
    <t>alu kljuka; po izboru projektanta; kljuka (sistem po SIST EN 179); kljuka (oblika po SIST EN 179); vertikalni ročaj zunaj</t>
  </si>
  <si>
    <t>PVC; lesni dekor zunaj in znotraj; dekor iz nadstandardnega / specialnega nabora vzorcev</t>
  </si>
  <si>
    <t>brez praga; oziroma; z minimalnim pragom do max 10mm višine</t>
  </si>
  <si>
    <t>RC2</t>
  </si>
  <si>
    <t>da</t>
  </si>
  <si>
    <t>VZ-2.1</t>
  </si>
  <si>
    <t>PVC vrata (uprava)</t>
  </si>
  <si>
    <t>1,16×2,63</t>
  </si>
  <si>
    <t>1,00×2,55</t>
  </si>
  <si>
    <t>1x Levo</t>
  </si>
  <si>
    <t>alu kljuka; po izboru projektanta; kljuka (sistem po SIST EN 179); kljuka (oblika po SIST EN 179)</t>
  </si>
  <si>
    <t>VZ-3.1</t>
  </si>
  <si>
    <t>PVC vrata (predprostor umrli)</t>
  </si>
  <si>
    <t>1,94×2,62</t>
  </si>
  <si>
    <t>1,80×2,55</t>
  </si>
  <si>
    <t>ne</t>
  </si>
  <si>
    <t>pokrivne letve; dodatni profil za montažo v tlak kot npr. purenit ali podobno; talni štoper</t>
  </si>
  <si>
    <t>VZ-4.1-P</t>
  </si>
  <si>
    <t>ALU požarna vrata (vzhodno stopnišče)</t>
  </si>
  <si>
    <t>1,36×2,18</t>
  </si>
  <si>
    <t>1,20×2,10</t>
  </si>
  <si>
    <t>ALU; profil sodobne pravokotne oblike, brez zaokrožitev; barva po izboru projektanta iz ne-standardne RAL lestvice</t>
  </si>
  <si>
    <t>alu kljuka; po izboru projektanta; kljuka (sistem po SIST EN 179); kljuka (oblika po SIST EN 179); bunka z zunanje strani / kljuka z notranje strani</t>
  </si>
  <si>
    <t>ALU; v ravnini podboja; v ravnini stene; barva po izboru projektanta iz ne-standardne RAL lestvice</t>
  </si>
  <si>
    <t>EI 30-C5</t>
  </si>
  <si>
    <t>v sklopu podkonstrukcije je potrebno predvideti kovinske profile za montažo vrat v sloju izolacije in v ravnini fasade - vratno krilo in podboj poravnana z zaključnim slojem, barva vrat v barvi in izgledu fasade</t>
  </si>
  <si>
    <t>VZ-5.1</t>
  </si>
  <si>
    <t>PVC vrata (odpadki)</t>
  </si>
  <si>
    <t>1,00×2,60</t>
  </si>
  <si>
    <t>0,90×2,55</t>
  </si>
  <si>
    <t>PVC; profil sodobne pravokotne oblike, brez zaokrožitev; z ojačitvami znotraj profila (steklena vlakna ali jeklo); barva po izboru projektanta iz ne-standardne RAL lestvice</t>
  </si>
  <si>
    <t>alu kljuka; po izboru projektanta</t>
  </si>
  <si>
    <t>PVC; barva po izboru projektanta iz ne-standardne RAL lestvice</t>
  </si>
  <si>
    <t>VZ-5.2</t>
  </si>
  <si>
    <t>PVC vrata (vzdrževalec)</t>
  </si>
  <si>
    <t>VZ-6.1</t>
  </si>
  <si>
    <t>PVC vrata (kuhinja)</t>
  </si>
  <si>
    <t>1,10×2,60</t>
  </si>
  <si>
    <t>min. 100cm</t>
  </si>
  <si>
    <t>po izboru projektanta; kljuka (sistem po SIST EN 179); kljuka (oblika po SIST EN 179)</t>
  </si>
  <si>
    <t>VZ-7.1</t>
  </si>
  <si>
    <t>1,30×2,60</t>
  </si>
  <si>
    <t>1,20×2,55</t>
  </si>
  <si>
    <t>VZ-8.1</t>
  </si>
  <si>
    <t>PVC vrata (delavnica in kurilnica)</t>
  </si>
  <si>
    <t>1,50×2,60</t>
  </si>
  <si>
    <t>1,40×2,55</t>
  </si>
  <si>
    <t>1x Desno; 1x Levo</t>
  </si>
  <si>
    <t>VZ-9.1-P</t>
  </si>
  <si>
    <t>ALU požarna vrata (arhiv)</t>
  </si>
  <si>
    <t>ALU; barva po izboru projektanta iz ne-standardne RAL lestvice</t>
  </si>
  <si>
    <t>EI 60-C5</t>
  </si>
  <si>
    <t>RC3</t>
  </si>
  <si>
    <t>VZ-10.1</t>
  </si>
  <si>
    <t>1,10×2,05</t>
  </si>
  <si>
    <t>1,00×2,00</t>
  </si>
  <si>
    <t>2x Levo</t>
  </si>
  <si>
    <t>ALU; fasadni panel oz. finalni sloj v izgledu fasade</t>
  </si>
  <si>
    <t>vratno krilo se na zunanji strani obdela v istem materialu kot fasada vključno z okvirjem oz. podbojem</t>
  </si>
  <si>
    <t>SA-1.1</t>
  </si>
  <si>
    <t>Sanitarna stena</t>
  </si>
  <si>
    <t>1,40m x 0,92m; svetla širina prehoda 0,70m; višina panelov 2,00m; 0,15m nad tlemi</t>
  </si>
  <si>
    <t>Dimenzija</t>
  </si>
  <si>
    <t>metuljček (sanitarije)</t>
  </si>
  <si>
    <t>po izboru projektanta; bunka z zunanje strani / kljuka z notranje strani; bunka zasedeno/prosto</t>
  </si>
  <si>
    <t>kompakt (13mm)</t>
  </si>
  <si>
    <t>Vse mere je potrebno preveriti na licu mesta po izvršenih gradbenih delih;  Priložiti vsa potrebna dokazila in certifikate; V ceni izdelka vključen ves montažni material in podkonstrukcija</t>
  </si>
  <si>
    <t>SA-2.1</t>
  </si>
  <si>
    <t>1,37m x 0,92m; svetla širina prehoda 0,60m; višina panelov 2,00m; 0,15m nad tlemi</t>
  </si>
  <si>
    <t>SA-3.1</t>
  </si>
  <si>
    <t>1,49m x 0,92m; svetla širina prehoda 0,60m; višina panelov 2,00m; 0,15m nad tlemi</t>
  </si>
  <si>
    <t>SA-4.1</t>
  </si>
  <si>
    <t>2,33m; svetla širina prehoda 0,60m; višina panelov 2,00m; 0,15m nad tlemi</t>
  </si>
  <si>
    <t>SA-5.1</t>
  </si>
  <si>
    <t>1,35m x 0,92m; svetla širina prehoda 0,60m; višina panelov 2,00m; 0,15m nad tlemi</t>
  </si>
  <si>
    <t>SA-5.2</t>
  </si>
  <si>
    <t>0,92m x 0,92m; svetla širina prehoda 0,60m; višina panelov 2,00m; 0,15m nad tlemi</t>
  </si>
  <si>
    <t>SA-6.1</t>
  </si>
  <si>
    <t>SA-6.2</t>
  </si>
  <si>
    <t>SA-7.1</t>
  </si>
  <si>
    <t>2,17m; svetla širina prehoda 0,60m; višina panelov 2,00m; 0,15m nad tlemi</t>
  </si>
  <si>
    <t>SA-8.1</t>
  </si>
  <si>
    <t>Sanitarna stena v sklopu s steno SA-8.2 (glej tloris arhitekture)</t>
  </si>
  <si>
    <t>SA-8.2</t>
  </si>
  <si>
    <t>Sanitarna stena v sklopu s steno SA-8.1 (glej tloris arhitekture)</t>
  </si>
  <si>
    <t>1,35m; svetla širina prehoda 0,60m; višina panelov 2,00m; 0,15m nad tlemi</t>
  </si>
  <si>
    <t>SA-9.1</t>
  </si>
  <si>
    <t>Sanitarna stena med pisoarji</t>
  </si>
  <si>
    <t>0,59m; višina panela 1,10m; 0,40m nad tlemi</t>
  </si>
  <si>
    <t>Schüco Living 82 MD</t>
  </si>
  <si>
    <t>VN-1.1-P</t>
  </si>
  <si>
    <t>Lesena požarna dvokrilna vrata (EI30) (sobe oskrbovancev)</t>
  </si>
  <si>
    <t>1,40×2,15</t>
  </si>
  <si>
    <t>1,30×2,10</t>
  </si>
  <si>
    <t>18x Desno; 20x Levo</t>
  </si>
  <si>
    <t>kovinski / jeklen; profil sodobne pravokotne oblike, brez zaokrožitev; barva po izboru projektanta iz standardne RAL lestvice</t>
  </si>
  <si>
    <t>trojna</t>
  </si>
  <si>
    <t>cilindrična; magnetna; sistemski ključ</t>
  </si>
  <si>
    <t>leseno; furnir po izboru projektanta</t>
  </si>
  <si>
    <t>EI 30-C3</t>
  </si>
  <si>
    <t>42dB</t>
  </si>
  <si>
    <t>Mizarstvo Nagode d.o.o.</t>
  </si>
  <si>
    <t>VN-2.1</t>
  </si>
  <si>
    <t>Lesena drsna vrata (kopalnice oskrbovancev)</t>
  </si>
  <si>
    <t>1,10×2,10</t>
  </si>
  <si>
    <t>1,05×2,075</t>
  </si>
  <si>
    <t>min. 100cm - upoštevajoč, da je krilo odprto do maksimuma, kar je 5cm manj od svetle odprtine podboja</t>
  </si>
  <si>
    <t>drsno</t>
  </si>
  <si>
    <t>kovinski / pločevinast (kasetni) za drsna enokrilna vrata, primeren za vgradnjo v mavčno-kartonsko steno</t>
  </si>
  <si>
    <t>po izboru projektanta; bunka zasedeno/prosto; utopna</t>
  </si>
  <si>
    <t>leseno; polnilo iverokal</t>
  </si>
  <si>
    <t>rešetka b/h=300/100; skladno z načrtom strojnih instalacij</t>
  </si>
  <si>
    <t>Eclisse</t>
  </si>
  <si>
    <t>VN-3.1</t>
  </si>
  <si>
    <t>3,80×2,60</t>
  </si>
  <si>
    <t>1,85×2,55</t>
  </si>
  <si>
    <t>drsno; avtomatsko</t>
  </si>
  <si>
    <t>ALU; profil sodobne pravokotne oblike, brez zaokrožitev; dekor iz nadstandardnega / specialnega nabora vzorcev; barva po izboru projektanta iz ne-standardne RAL lestvice</t>
  </si>
  <si>
    <t>ALU; stekleno</t>
  </si>
  <si>
    <t>kot npr. ASSA ABLOY SL500 - Slim design. Ravne linije maske pogona, varnostno lepljeno steklo. Varčni pogonski mehanizem. Senzor gibanja in prisotnosti, elektromehanska ključavnica.</t>
  </si>
  <si>
    <t>VN-4.1</t>
  </si>
  <si>
    <t>Lesena enokrilna vrata</t>
  </si>
  <si>
    <t>0,90×2,15</t>
  </si>
  <si>
    <t>0,80×2,10</t>
  </si>
  <si>
    <t>10x Desno; 4x Levo</t>
  </si>
  <si>
    <t>leseno; polnilo iverokal; HPL / laminat</t>
  </si>
  <si>
    <t>skladno z načrtom strojnih instalacij</t>
  </si>
  <si>
    <t>Spodrezano krilo 10x : 2x 1cm in 8x 2cm - skladno z načrtom strojnih inštalacij</t>
  </si>
  <si>
    <t>VN-5.1-P</t>
  </si>
  <si>
    <t>Lesena požarna enokrilna vrata (EI30)</t>
  </si>
  <si>
    <t>alu kljuka; po izboru projektanta; kljuka (oblika po SIST EN 179)</t>
  </si>
  <si>
    <t>VN-5.2-P</t>
  </si>
  <si>
    <t>ALU požarna enokrilna vrata (EI60)</t>
  </si>
  <si>
    <t>2x Desno</t>
  </si>
  <si>
    <t>ALU; profil sodobne pravokotne oblike, brez zaokrožitev; barva po izboru projektanta iz standardne RAL lestvice</t>
  </si>
  <si>
    <t>ALU; barva po izboru projektanta iz standardne RAL lestvice</t>
  </si>
  <si>
    <t>VN-6.1</t>
  </si>
  <si>
    <t>1,00×2,15</t>
  </si>
  <si>
    <t>0,90×2,10</t>
  </si>
  <si>
    <t>7x Desno; 4x Levo</t>
  </si>
  <si>
    <t>Spodrezano krilo 2x : 2x 2cm - skladno z načrtom strojnih inštalacij</t>
  </si>
  <si>
    <t>VN-7.1-P</t>
  </si>
  <si>
    <t>1x Desno; 3x Levo</t>
  </si>
  <si>
    <t>VN-7.2-P</t>
  </si>
  <si>
    <t>ALU požarna enokrilna vrata (EI30)</t>
  </si>
  <si>
    <t>VN-7.3-P</t>
  </si>
  <si>
    <t>Lesena požarna enokrilna vrata (EI60)</t>
  </si>
  <si>
    <t>3x Desno; 8x Levo</t>
  </si>
  <si>
    <t>VN-7.4-P</t>
  </si>
  <si>
    <t>VN-7.5-P</t>
  </si>
  <si>
    <t>cilindrična; električna; sistemski ključ</t>
  </si>
  <si>
    <t>električno zaklenjena vrata (šifrant obojestransko); vezano na AOJP</t>
  </si>
  <si>
    <t>VN-8.1</t>
  </si>
  <si>
    <t>1,10×2,15</t>
  </si>
  <si>
    <t>9x Desno; 4x Levo</t>
  </si>
  <si>
    <t>Spodrezano krilo 4x : 4x 1cm - skladno z načrtom strojnih inštalacij</t>
  </si>
  <si>
    <t>ALU drsna vrata (avla) + predelna ALU stena (ki povezuje VN-3.1 s steno SSZ-1.1)</t>
  </si>
  <si>
    <t>VN-9.1-P</t>
  </si>
  <si>
    <t>1x D</t>
  </si>
  <si>
    <t>VN-9.2-P</t>
  </si>
  <si>
    <t>Vrata opremljena z avtomatskim pogonom (kot npr. ASSA ABBLOY) za odpiranje vrat pri prehodu z vozičkom. Vključena predelava predvidenega krila ter elektro napajanje samem krilu skladno z zahtevami dobavitelja avtomatike. Avtomatika opremljena s senzorjem.</t>
  </si>
  <si>
    <t>VN-9.3-P</t>
  </si>
  <si>
    <t>VN-10.1-P</t>
  </si>
  <si>
    <t>1,30×2,15</t>
  </si>
  <si>
    <t>po izboru projektanta</t>
  </si>
  <si>
    <t>leseno</t>
  </si>
  <si>
    <t>VN-11.1</t>
  </si>
  <si>
    <t>Lesena enokrilna vrata z obsvetlobo</t>
  </si>
  <si>
    <t>1,925×2,19</t>
  </si>
  <si>
    <t>leseno; furnir po izboru projektanta; spodnji profil min višine 20cm od gotovega tlaka</t>
  </si>
  <si>
    <t>VN-11.2</t>
  </si>
  <si>
    <t>2,00×2,19</t>
  </si>
  <si>
    <t>VN-12.1-P</t>
  </si>
  <si>
    <t>Lesena požarna dvokrilna vrata (EI30)</t>
  </si>
  <si>
    <t>1,70×2,15</t>
  </si>
  <si>
    <t>1,60×2,10</t>
  </si>
  <si>
    <t>v smeri evakuacije - glej NPV</t>
  </si>
  <si>
    <t>VN-13.1-P</t>
  </si>
  <si>
    <t>ALU požarna dvokrilna vrata (EI90)</t>
  </si>
  <si>
    <t>EI 90-C1</t>
  </si>
  <si>
    <t>VN-14.1-P</t>
  </si>
  <si>
    <t>2,20×2,15</t>
  </si>
  <si>
    <t>2,00×2,05</t>
  </si>
  <si>
    <t>vezano na AOJP; vedno odprto s pridržalnimi magneti - obe krili; pridržalni magneti montirani na steni</t>
  </si>
  <si>
    <t>VN-14.2-P</t>
  </si>
  <si>
    <t>vezano na AOJP; vedno odprto s pridržalnimi magneti - samo prednostno krilo; pridržalni magneti montirani na steni</t>
  </si>
  <si>
    <t>VN-14.3-P</t>
  </si>
  <si>
    <t>Lesena požarna dvokrilna vrata (EI60)</t>
  </si>
  <si>
    <t>2,27×2,15</t>
  </si>
  <si>
    <t>2,07×2,05</t>
  </si>
  <si>
    <t>VN-14.4-P</t>
  </si>
  <si>
    <t>VN-15.1</t>
  </si>
  <si>
    <t>ALU drsna vrata</t>
  </si>
  <si>
    <t>0,69×2,12</t>
  </si>
  <si>
    <t>0,65×2,10</t>
  </si>
  <si>
    <t>min. 60cm - upoštevajoč, da je krilo odprto do maksimuma, kar je 5cm manj od svetle odprtine podboja</t>
  </si>
  <si>
    <t>po izboru projektanta; utopna</t>
  </si>
  <si>
    <t>VN-15.2</t>
  </si>
  <si>
    <t>Lesena drsna vrata</t>
  </si>
  <si>
    <t>0,90×2,14</t>
  </si>
  <si>
    <t>min. 75cm - upoštevajoč, da je krilo odprto do maksimuma, kar je 5cm manj od svetle odprtine podboja</t>
  </si>
  <si>
    <t>Prezračevalna rešetka na vratnem krilu 3x : 2x b/h=300/100 in in 1x b/h=300/200 - skladno z načrtom strojnih inštalacij</t>
  </si>
  <si>
    <t>VN-15.3</t>
  </si>
  <si>
    <t>VN-16.1</t>
  </si>
  <si>
    <t>min. 85cm - upoštevajoč, da je krilo odprto do maksimuma, kar je 5cm manj od svetle odprtine podboja</t>
  </si>
  <si>
    <t>Prezračevalna rešetka na vratnem krilu 4x : 4xb/h=300/100 - skladno z načrtom strojnih inštalacij</t>
  </si>
  <si>
    <t>VZ-10.2</t>
  </si>
  <si>
    <t>ALU dvokrilna vrata (tehnična prostora na tehnični etaži)</t>
  </si>
  <si>
    <t>ALU enokrilna vrata (tehnična prostora na tehnični etaži)</t>
  </si>
  <si>
    <t>1,50×2,05</t>
  </si>
  <si>
    <t>1,40×2,00</t>
  </si>
  <si>
    <t>min. 140cm</t>
  </si>
  <si>
    <t>SSZ-2.1</t>
  </si>
  <si>
    <r>
      <t>Kompletna izdelava drenaže,</t>
    </r>
    <r>
      <rPr>
        <sz val="9"/>
        <rFont val="Arial"/>
        <family val="2"/>
      </rPr>
      <t xml:space="preserve"> z dobavo in polaganjem drenažne cevi fi 200 mm iz polietilena visoke gostote, stopnja perforacije 220°, komplet z izdelavo podlage - položene na plast betona, z dobavo in zasipom z drenažnim nasutjem - agregat 8 do 16 mm in geotekstilom 200g, obračun po tekočem metru;</t>
    </r>
  </si>
  <si>
    <r>
      <t>Kompletna izdelava ponikovalnice</t>
    </r>
    <r>
      <rPr>
        <sz val="9"/>
        <rFont val="Arial"/>
        <family val="2"/>
        <charset val="238"/>
      </rPr>
      <t xml:space="preserve"> iz betonske cevi fi 120 cm, globine 2,0 m, komplet z armiranobetonskim vencem ter LTŽ pokrovom z nosilnostjo 125 KN, z izvedbo vseh pomožnih del, obdelava jaška, komplet z zasipom z drenažnim nasutjem ter filterskim slojem, obračun po komadu;</t>
    </r>
  </si>
  <si>
    <r>
      <t xml:space="preserve">Kompletna izdelava drenažnega jaška iz betonskih cevi </t>
    </r>
    <r>
      <rPr>
        <sz val="9"/>
        <rFont val="Arial"/>
        <family val="2"/>
      </rPr>
      <t>fi 50 cm, globine do 1,0 m, komplet z dobavo in montažo LTŽ pokrova in zasipom ob jašku s tamponskim nasutjem, obračun po komadu;</t>
    </r>
  </si>
  <si>
    <r>
      <t xml:space="preserve">Kompletna izdelava drenažnega jaška iz betonskih cevi </t>
    </r>
    <r>
      <rPr>
        <sz val="9"/>
        <rFont val="Arial"/>
        <family val="2"/>
      </rPr>
      <t>fi 80 cm, globine do 3,5 m, komplet z dobavo in montažo LTŽ pokrova in zasipom ob jašku s tamponskim nasutjem, obračun po komadu;</t>
    </r>
  </si>
  <si>
    <r>
      <rPr>
        <b/>
        <sz val="9"/>
        <rFont val="Arial"/>
        <family val="2"/>
        <charset val="238"/>
      </rPr>
      <t>Dobava in montaža oglatega prezračevalnega kanala nad dvigalnim jaškom</t>
    </r>
    <r>
      <rPr>
        <sz val="9"/>
        <rFont val="Arial"/>
        <family val="2"/>
        <charset val="238"/>
      </rPr>
      <t xml:space="preserve"> (skozi strešni sloj ethnične etaže). Pravokotni zračni kanali izdelani iz jeklene pocinkane pločevine, robljeni, običajno tesnjeni, nad/podtlak do 1000 Pa, komplet z oblikovnimi kosi, pritrdilnim, spojnim in tesnilnim materialom, izdelani po SIST EN 1505: 1999, vzdolžno zarobljeni z vložkom tesnila, med seboj spojeni s prirobnicami z MEZ kotniki. V kolikor se pokaže za potrebno, so na posebnih mestih posamezni kosi medsebojno spojeni s “S” pasom (z vložkom tesnila). Vključno z oblikovnimi kosi, pritrdilnim in obešalnim materialom. Debelina uporabljene pločevine glede na daljšo stranico od obeh (kanali + oblikovni kosi).  Komplet s spojnim in nosilnim materialom, koleni, zavoji, redukcijam, razširitvami. Izdelani zrako tesno. V ponudbi je upoštevati tudi prehod kanala za vodenje v vertikalni kineti in zunaj, skupaj s tesnenjem, s fiksiranjem in podpiranjem ter ostalimi potrebnimi kleparskimi deli, kot so obrobe, ter ostali drobni montažni in režijski amterial, obračun po m;</t>
    </r>
  </si>
  <si>
    <r>
      <rPr>
        <b/>
        <sz val="9"/>
        <rFont val="Arial CE"/>
        <charset val="238"/>
      </rPr>
      <t>Zvočno in OGV obojestransko tesnenje (EI‐60)</t>
    </r>
    <r>
      <rPr>
        <sz val="9"/>
        <rFont val="Arial CE"/>
        <charset val="238"/>
      </rPr>
      <t xml:space="preserve"> odprtin v armiranobetonski in opečni, vse komplet, obračun po komadu;</t>
    </r>
  </si>
  <si>
    <r>
      <t>Dobava in montaža zaključkov oddušnikov</t>
    </r>
    <r>
      <rPr>
        <sz val="9"/>
        <rFont val="Arial"/>
        <family val="2"/>
      </rPr>
      <t xml:space="preserve"> iz pocinkane in barvane pločevine fi 160 mm, komplet z obrobo in obdelavo preboja, komplet z vsem pritrdilnim in spojnim materialom, vodonepropustno izvedbo, obračun po komadu;</t>
    </r>
  </si>
  <si>
    <r>
      <t xml:space="preserve">Opaž odprtin za prehod kanalizacije in inštalacij skozi AB temelje </t>
    </r>
    <r>
      <rPr>
        <sz val="9"/>
        <rFont val="Arial"/>
        <family val="2"/>
        <charset val="238"/>
      </rPr>
      <t>(širine do 100 cm), postavitev, čiščenje, transporti in druga pomožna dela, obračun po komadu;</t>
    </r>
  </si>
  <si>
    <t>preboj do fi 125 mm</t>
  </si>
  <si>
    <r>
      <t>Dobava in vgrajevanje revizijskih požarno odpornih EI 30 vratc v kopalnicah</t>
    </r>
    <r>
      <rPr>
        <sz val="9"/>
        <rFont val="Arial"/>
        <family val="2"/>
      </rPr>
      <t>, dimenzij 30 x 30 cm, komplet z vsem pritrdilnim materialom in požarnim tesnenjem, obračun po komadu;</t>
    </r>
  </si>
  <si>
    <r>
      <rPr>
        <b/>
        <sz val="9"/>
        <rFont val="Arial"/>
        <family val="2"/>
        <charset val="238"/>
      </rPr>
      <t xml:space="preserve">Dobava in lepljenje trde toplotne izolacije </t>
    </r>
    <r>
      <rPr>
        <sz val="9"/>
        <rFont val="Arial"/>
        <family val="2"/>
        <charset val="238"/>
      </rPr>
      <t>xps (λ ≤ 0,033 W/mK) kot npr. Fibran 300 L ali enakovredno deb. 5 cm za dilatacijo med trakti objekta (ob prebojih v pasu 0,5m okrog preboja je potrebno vgraditi negorljivo izolacijo iz kamene volne kot npr. Knauf Smartwall N C1, deb. 5 cm, komplet z vsem potrebnim delom in materialom, obrečun po m2;</t>
    </r>
  </si>
  <si>
    <t>SSN-1.1</t>
  </si>
  <si>
    <t>ALU notranja steklena stena z enokrilnimi vrati (direktor)</t>
  </si>
  <si>
    <t>3,80x3,15</t>
  </si>
  <si>
    <t>dvoslojno; ESG varnostno kaljeno (skladno s standardom EN 12150 in EN 14179); s folijo / nalepko</t>
  </si>
  <si>
    <t>trajnoelastična tesnila</t>
  </si>
  <si>
    <t>V ceno vključiti tudi podkonstrukcijo za pritrditev v stropno ab ploščo v višini cca 45cm.</t>
  </si>
  <si>
    <t>Sistem za pisarniške predelne steklene stene kot npr. ali enakovredno napiši 'Tehnomarket - sistem INTERIO P29'.</t>
  </si>
  <si>
    <t>ON-1.1</t>
  </si>
  <si>
    <t>ALU okna (sestrska soba)</t>
  </si>
  <si>
    <t>1,70×0,825</t>
  </si>
  <si>
    <t>enoslojno; satinirano</t>
  </si>
  <si>
    <t>fiksno</t>
  </si>
  <si>
    <r>
      <t xml:space="preserve">Dobava in montaža akustičnega spuščenega stropa </t>
    </r>
    <r>
      <rPr>
        <sz val="9"/>
        <rFont val="Arial"/>
        <family val="2"/>
        <charset val="238"/>
      </rPr>
      <t>kot npr. Armstrong ali enakovredno, izgrajenega iz enonivojske kovinske konstrukcije iz glavnih ter prečnih Armstrong TLX 24 mm profilov, obešenih v primarni strop z obešali za spuščanje. V konstrukcijo so vložene ali vpete snemljive mineralne plošče Armstrong Plain Tegular dim. 600 x 1200 mm, bele barve, s poglobljenim robom in vidnim T profilom. Ob steni bo zaključni profil BPT1924HD - 19/24 mm ali senčni profil BPT1506H. Koeficient absorbcije zvoka: 0,15; vrednost izolativnosti zvoka: 37 dB. Sistem stropnih plošč in podkonstrukcije imajo sistemsko garancijo proti povesu, kar bi bila lahko posledica napak v materialu ali proizvodnemu procesu. Kot npr.: Armstrong Plain Tegular ali enakovredno s pripadajočo podkonstrukcijo Prelude 24. Primerljiv izdelek mora ustrezati, vsem vizualnim in  tehničnim lastnostim, s potrebnimi izrezi v stropu in z zaključki ob zidu, vsemi potrebnimi zaključnimi profili in letvicami, komplet z vsemi zaključki, s pritrdilnim materialom, s prenosi in z vsemi pomožnimi deli, obračun po m2;</t>
    </r>
  </si>
  <si>
    <r>
      <rPr>
        <b/>
        <sz val="9"/>
        <rFont val="Arial"/>
        <family val="2"/>
        <charset val="238"/>
      </rPr>
      <t xml:space="preserve">Dobava in montaža akustičnega spuščenega stropa </t>
    </r>
    <r>
      <rPr>
        <sz val="9"/>
        <rFont val="Arial"/>
        <family val="2"/>
        <charset val="238"/>
      </rPr>
      <t>kot npr. Knauf Ceiling Solutions (KCS) ali enakovredno z visoko absorbcijo zvoka, razred A, izgrajenega iz enonivojske kovinske konstrukcije iz glavnih ter prečnih Prelude TL2 / Ventatec SG 15 mm profilov, obešenih v primarni strop z obešali za spuščanje. V konstrukcijo so vložene ali vpete snemljive mineralne laminirane plošče kot npr. KCS Armstrong Perla OP dim. 1200 x 600x15 mm ali enakovredno, bele barve, s poglobljenim robom Tegular 15/90 in vidnim T profilom. Ob steni bo zaključni dvojni L profil 15/8/15/25 mm. Koeficient absorbcije zvoka: 0,95 po EN ISO 11654. Vzdolžna zvočna izolirnost stropa je Dn,f,w = 25 dB po EN 10848-2. Plošče so odporne na relativno zračno vlago do 95%. Plošče so v razredu gradiva A2-s1,d0 po EN 13501-1. Razred čistosti ISO 5 po EN ISO 14644-1  (kot na primer KCS Armstrong Perla OP, Sistem C, Tegular 15/90 ali enakovredno). Primerljiv izdelek mora ustrezati, vsem vizualnim in  tehničnim lastnostim, s potrebnimi izrezi v stropu in z zaključki ob zidu, vsemi potrebnimi zaključnimi profili in letvicami, komplet z vsemi zaključki, s pritrdilnim materialom, s prenosi in z vsemi pomožnimi deli, obračun po m2;</t>
    </r>
  </si>
  <si>
    <r>
      <rPr>
        <b/>
        <sz val="9"/>
        <rFont val="Arial"/>
        <family val="2"/>
        <charset val="238"/>
      </rPr>
      <t>Dobava in montaža akustičnega higieničnega spuščenega stropa</t>
    </r>
    <r>
      <rPr>
        <sz val="9"/>
        <rFont val="Arial"/>
        <family val="2"/>
        <charset val="238"/>
      </rPr>
      <t xml:space="preserve"> kot npr. Knauf Ceiling Solutions (KCS) ali enakovredno z absorbcijo zvoka, razred A, izgrajenega iz enonivojske kovinske konstrukcije iz glavnih ter prečnih Prelude TL2 / Ventatec SG 24 mm profilov, obešenih v primarni strop z obešali za spuščanje. V konstrukcijo so vložene ali vpete snemljive mineralne laminirane plošče z vodoodbojno površino kot npr. KCS Armstrong Bioguard Acoustic OP dim. 600 x 600x20 mm ali enakovredno, bele barve z Bioguard antibakterijskim delovanjem, z ravnim robom in vidnim T profilom. Ob steni je zaključni L profil 19/24 mm. Koeficient absorbcije zvoka: 0,95 po EN ISO 11654. Vzdolžna zvočna izolirnost stropa je Dn,f,w= 25 dB po EN 10848-2. Plošče so odporne na relativno zračno vlago do 95%. Plošče so v razredu gradiva A2-s1,d0 po EN 13501-1. Razred čistosti ISO 3 po EN ISO 14644-1. Plošče so odporne na mokro čiščenje ter dezinfekcijska stedstva.  (kot na primer KCS Armstrong Bioguard Acoustic OP, Sistem C, board ali enakovredno). Primerljiv izdelek mora ustrezati, vsem vizualnim in  tehničnim lastnostim, s potrebnimi izrezi v stropu in z zaključki ob zidu, vsemi potrebnimi zaključnimi profili in letvicami, komplet z vsemi zaključki, s pritrdilnim materialom, s prenosi in z vsemi pomožnimi deli, obračun po m2;</t>
    </r>
  </si>
  <si>
    <r>
      <rPr>
        <b/>
        <sz val="9"/>
        <rFont val="Arial"/>
        <family val="2"/>
        <charset val="238"/>
      </rPr>
      <t xml:space="preserve">Izdelava, dobava in montaža lesene lege za izvedbo atike ob tehnični etaži, </t>
    </r>
    <r>
      <rPr>
        <sz val="9"/>
        <rFont val="Arial"/>
        <family val="2"/>
        <charset val="238"/>
      </rPr>
      <t>les je zaščiten proti vlagi in zajedalcem kot npr. Decostone SW ter Decobase Cu ali enakovredno. Lega (rezana pod kotom - glej načrt) dim. cca (Š x V) 20x8-2 cm  sidrana v betonsko konstrukcijo. Izvedba po načrtu, komplet z vsem potrebnim pritrdilnim materialom in delom, obračun po tekočem metru;</t>
    </r>
  </si>
  <si>
    <r>
      <rPr>
        <b/>
        <sz val="9"/>
        <rFont val="Arial"/>
        <family val="2"/>
        <charset val="238"/>
      </rPr>
      <t>Dobava in izdelava vertikalne hidroizolacije stene tušev</t>
    </r>
    <r>
      <rPr>
        <sz val="9"/>
        <rFont val="Arial"/>
        <family val="2"/>
      </rPr>
      <t xml:space="preserve"> z 2x zaščitnim premazom npr. HIDROSTOP ELASTIK, obračun po m2;</t>
    </r>
  </si>
  <si>
    <r>
      <t>Dobava in montaža poglobljenega otiralnega predpražnika</t>
    </r>
    <r>
      <rPr>
        <sz val="9"/>
        <rFont val="Arial"/>
        <family val="2"/>
      </rPr>
      <t>, z gumi in alu polnilom (kot npr. Kabe Mattan oz po izboru projektanta), okvir izdelan iz Rf kotnika 30x30x3 s sidri za vzidavo, obračun po komadu;</t>
    </r>
  </si>
  <si>
    <t>velikosti 145 x 80 cm</t>
  </si>
  <si>
    <t>velikosti 190 x 100 cm</t>
  </si>
  <si>
    <t>velikosti 162 x 100 cm</t>
  </si>
  <si>
    <r>
      <t>Dobava in montaža ognjeodpornega spuščenega stropa</t>
    </r>
    <r>
      <rPr>
        <sz val="9"/>
        <rFont val="Arial"/>
        <family val="2"/>
        <charset val="238"/>
      </rPr>
      <t xml:space="preserve"> </t>
    </r>
    <r>
      <rPr>
        <sz val="9"/>
        <rFont val="Arial"/>
        <family val="2"/>
      </rPr>
      <t>iz ognjeodpornih mavčnokartonskih plošč deb. 1,50 + 1,80 cm, vključno z nosilno in pritrdilno podkonstrukcijo, z zaključki ob zidu, vsemi potrebnimi zaključnimi profili in letvicami, vsemi vertikalnimi in poševnimi deli ter kaskadami, komplet z vsemi zaključki, s pritrdilnim materialom, z bandažiranjem, s prenosi in z vsemi pomožnimi deli, v ceni zajeti vse dodatne ojačitve za pritrjevanje opreme, obračun po m2;</t>
    </r>
  </si>
  <si>
    <r>
      <rPr>
        <b/>
        <sz val="9"/>
        <rFont val="Arial CE"/>
        <charset val="238"/>
      </rPr>
      <t>Izdelava parne zapore na zunanji strani atike</t>
    </r>
    <r>
      <rPr>
        <sz val="9"/>
        <rFont val="Arial CE"/>
        <family val="2"/>
        <charset val="238"/>
      </rPr>
      <t>, parna zapora kot npr. Super AL-E Plus + Voranstrich Universal premaz, komplet z dobavo in montažo materiala in vsem potrebnim delom, obračun po m2;</t>
    </r>
  </si>
  <si>
    <r>
      <t xml:space="preserve">Kompletna izdelava ravne strehe objekta, vse komplet:
</t>
    </r>
    <r>
      <rPr>
        <sz val="9"/>
        <rFont val="Arial"/>
        <family val="2"/>
        <charset val="238"/>
      </rPr>
      <t>- pokrivni sloj s posutjem, deb. 0,52 cm kot npr. Bauder Karat ali enakovredno, vključno z vogalnimi elementi, obdelavo odtokov in prebojev ter vsemi vertikalnimi zaključki,
- bitumenski sloj, samolepilni, spoji varjeni, deb. 0,3 cm  kot npr. Bauder KSA DUO ali enakovredno, vključno z vogalnimi elementi, obdelavo odtokov in prebojev ter vsemi vertikalnimi zaključki na atike,
- toplotna izolacija PIR, debeline 10 cm kot npr. PIR FA λ 0,022 W/mK ali enakovredno, ob prebojih v pasu 1,0m negorljiva toplotna izolacija - kamena volna (cca 81m2),
- Eps naklonske plošče kot npr. Fragmat λ 0,034 W/mK deb. od 4 do 24 cm, ob prebojih v pasu 1,0m negorljiva toplotna izolacija - kamena volna kot npr. Smartroof TOP CTF1 ali enakovredno (cca 81m2),
- parna zapora kot npr. Super AL-E Plus + Voranstrich Universal premaz, vsemi vertikalnimi zaključki na atike.</t>
    </r>
  </si>
  <si>
    <r>
      <rPr>
        <b/>
        <sz val="9"/>
        <rFont val="Arial"/>
        <family val="2"/>
        <charset val="238"/>
      </rPr>
      <t>Dobava in polaganje dodatne toplotne izolacije med betonsko atiko in leseno krajno lego</t>
    </r>
    <r>
      <rPr>
        <sz val="9"/>
        <rFont val="Arial"/>
        <family val="2"/>
        <charset val="238"/>
      </rPr>
      <t>, iz kamene volne v lamelah (λ ≤ 0,034 W/mK) kot npr. Knauf Smartwall N C1, deb. 17 cm, lepljene in sidrane na površino zidu. Površina prilepljenih in sidranih plošč se zaščiti z armiranim tankoslojnim ometom v sestavi: 
- armirni sloj kot npr. Baumit StarContact Forte (5 mm/ 8 mm) ali enakovredno,
- armirna mrežica kot npr. Baumit StarTex ali enakovredno.
Komplet s pripravo podlage, dobavo materiala, obdelavo špalet, prenosi, transport, vsa pomožna dela ter ves drobni pritrdilni material in vse potrebne letvice, obračun po m2;</t>
    </r>
  </si>
  <si>
    <t>termopan; troslojno; ESG varnostno kaljeno (skladno s standardom EN 12150 in EN 14179); VSG varnostno lepljeno (skladno s standardom EN 14449); s folijo / nalepko</t>
  </si>
  <si>
    <t>pokrivne letve; dodatni profil za montažo v tlak kot npr. purenit ali podobno; vezano na AOJP; zaščita za prste, pokrivna pločevina s podkonstrukcijo na notranji strani na obeh straneh zasteklitve 2x dim. 42 x 260 cm.</t>
  </si>
  <si>
    <t>pokrivne letve; dodatni profil za montažo v tlak kot npr. purenit ali podobno, pokrivna pločevina s podkonstrukcijo na notranji strani, na eni strani zasteklitve 1x dim. 42 x 260 cm.;</t>
  </si>
  <si>
    <t>kot npr. fasadni sistem SCHUCO FWS 50 + drsni sistem ASSA ABLOY SL500 ECO - Slim design. Ravne linije maske pogona, varnostno izolacijsko lepljeno steklo. Varčni pogonski mehanizem. Senzor gibanja in prisotnosti, elektromehanska ključavnica.</t>
  </si>
  <si>
    <t>kot npr. fasadni sistem SCHUCO FWS 50</t>
  </si>
  <si>
    <t>ESG varnostno kaljeno (skladno s standardom EN 12150 in EN 14179); VSG varnostno lepljeno (skladno s standardom EN 14449)</t>
  </si>
  <si>
    <t>ESG varnostno kaljeno (skladno s standardom EN 12150 in EN 14179); VSG varnostno lepljeno (skladno s standardom EN 14449); satinirano</t>
  </si>
  <si>
    <t>ESG varnostno kaljeno (skladno s standardom EN 12150 in EN 14179); VSG varnostno lepljeno (skladno s standardom EN 14449); s folijo / nalepko</t>
  </si>
  <si>
    <t>termopan; troslojno; ESG varnostno kaljeno (skladno s standardom EN 12150 in EN 14179); VSG varnostno lepljeno (skladno s standardom EN 14449); satinirano</t>
  </si>
  <si>
    <t>termopan; troslojno; ESG varnostno kaljeno (skladno s standardom EN 12150 in EN 14179); VSG varnostno lepljeno (skladno s standardom EN 14449); sončno zaščitno steklo (visoko selektivno, absorbcijsko in refleksno); s folijo / nalepko</t>
  </si>
  <si>
    <t xml:space="preserve">pokrivne letve; vezano na AOJP; zaščita za prste, </t>
  </si>
  <si>
    <t>Skozi drsna vrata poteka evakuacija zato je potrebno pri ponudbi in izdelavi zajeti vse potrebne mehanizme in sisteme, ki bodo to omogočale. Vrata se morajo v primeru požara odpreti do zahtevane min. svetle širine 120cm in omogočiti varno evakuacijo na prosto. Materialno je potrebno vrata uskladiti s stekleno steno SSZ-1.1 in drsnimi vrati, ki se predvidijo v sklopu te stene. V ceno vključena tudi vsa potrebna podkonstrukcija za montažo v ab strop. V ceno vključiti tudi ALU polno steno dimenzij 250x255 cm po detajlu oz. tlorisu! ALU polna stena izvedena brez okvirja - v eni ravnini brez poglobitev - po shemi!</t>
  </si>
  <si>
    <r>
      <t>Dobava ter komplet izdelava zaključnega fasadnega sloja</t>
    </r>
    <r>
      <rPr>
        <sz val="9"/>
        <rFont val="Arial"/>
        <family val="2"/>
      </rPr>
      <t xml:space="preserve"> kot npr. sistem STONELINE – ROFIX 773 R773 ali enakovredno, (nanese se v 4 kratni debljini zrna (R773 2 mm se nanese v nazivni deblji 8mm do 10 mm) naprej se na površino nanese tanek sloj R773 kot vezni most, na še svež material se nanese cca 6 mm materiala R773 s pomočjo zobate gladilke R16, material se poravna z gladilno letvijo in nahrapavi podlago z zobato gladilko kot npr. Rofix s6 ali enakovredno. Ob primernem času sušenja se nazobljeni del ometa odpraska s strgalom. Vse po navodilih proizvajalca, v barvi po navodilu projektanta, komplet z dobavo materiala, prenosi, transport, vsa pomožna dela ter izdelava vzorca zaključnega sloja dim. 200 x 200 cm z utorom (senčno fugo), komplet s pisno potrditvijo projektanta pred izdelavo zakljčnega sloja fasade, obračun po m2;</t>
    </r>
  </si>
  <si>
    <r>
      <t>Izdelava okrasnih utorov (senčnih fug) na fasadi,</t>
    </r>
    <r>
      <rPr>
        <sz val="9"/>
        <rFont val="Arial"/>
        <family val="2"/>
        <charset val="238"/>
      </rPr>
      <t xml:space="preserve"> glibine 20mm, izdelava senčne fuge in obdelava utora v barvi in teksturi fasadnega ometa, skladno z izvedenim vzorcem fasadnega sloja</t>
    </r>
    <r>
      <rPr>
        <sz val="9"/>
        <rFont val="Arial"/>
        <family val="2"/>
      </rPr>
      <t>, komplet z vsemi deli in vsem potrebnim materialom, obračun po tekočem metru;</t>
    </r>
  </si>
  <si>
    <r>
      <rPr>
        <b/>
        <sz val="9"/>
        <rFont val="Arial"/>
        <family val="2"/>
      </rPr>
      <t xml:space="preserve">Izdelava, dobava in vgrajevanje kovinske ograje pred okni sob in ograje lož </t>
    </r>
    <r>
      <rPr>
        <sz val="9"/>
        <rFont val="Arial"/>
        <family val="2"/>
        <charset val="238"/>
      </rPr>
      <t>(maksimalne dimenzije ograjnih polj 2,57m x 1,25m x 34 polj = 109,3m2), kovinska konstrukcija vročecinkana, prašno barvana in površinsko obdelana po izbiri projektanta (kot npr. ali enakovredno TIGER Drylac), ograja iz kovinskih profilov dim. kot po načrtu, ograja je viš. 110 cm od gotovega tlaka, vse komplet po shemi ograje. Vse komplet po detajlu, z drobnim materialom in s potrebnim pritrdilnim materialom za pritrjevanje v nosilno konstrukcijo, obračun po tekočem metru;</t>
    </r>
  </si>
  <si>
    <r>
      <t>Kompletna izdelava, dobava in montaža ALU polken</t>
    </r>
    <r>
      <rPr>
        <sz val="9"/>
        <rFont val="Arial"/>
        <family val="2"/>
        <charset val="238"/>
      </rPr>
      <t xml:space="preserve"> po detajlu, dvodelna polkna s horizontalnimi alu lamelami vstavljenimi pod kotom v okvir iz alu oz. kovinskih profilov (po potrebi s vmesnimi ojačitvami), skupnih dim. cca 180x260cm (eno polkno šir cca 90cm), komplet z vsemi potrebnimi vodili zgoraj in spodaj ter pripradajočo prekrivno alu masko, vse na ročni pogon z mehkim zapiranjem, ves potrebni nerjaveči pritrdilni material za zgornjo in spodnjo pritrditev v ab konstrukcijo, vse po načrtu in detajlih, vse komplet obračun po komadu;</t>
    </r>
  </si>
  <si>
    <r>
      <t xml:space="preserve">Dobava in montaža spuščenega stropa </t>
    </r>
    <r>
      <rPr>
        <sz val="9"/>
        <rFont val="Arial"/>
        <family val="2"/>
        <charset val="238"/>
      </rPr>
      <t xml:space="preserve">(D112) </t>
    </r>
    <r>
      <rPr>
        <sz val="9"/>
        <rFont val="Arial"/>
        <family val="2"/>
      </rPr>
      <t>iz mavčnokartonskih plošč deb. 2,00 cm (kot npr. Knauf plošče ali enakovredno), vključno z nosilno in pritrdilno podkonstrukcijo, s potrebnimi izrezi v stropu in z zaključki ob zidu s senčno fugo - strop ob steni zaključen z Z profilom, vsemi potrebnimi zaključnimi profili in letvicami, vsemi vertikalnimi in poševnimi deli ter kaskadami, komplet z vsemi zaključki, s pritrdilnim materialom, z bandažiranjem, s prenosi in z vsemi pomožnimi deli, v ceni zajeti vse dodatne ojačitve za pritrjevanje opreme, obračun po m2;</t>
    </r>
  </si>
  <si>
    <r>
      <t>Dobava in montaza akustičnega spuščenega stropa</t>
    </r>
    <r>
      <rPr>
        <sz val="9"/>
        <rFont val="Arial"/>
        <family val="2"/>
      </rPr>
      <t xml:space="preserve"> s perforiranimi mavčnimi ploščami kot npr. Knauf Cleaneo Akustik 8/18R s črno tkanino na hrbtni strani ali enakovredno in toplotno izolacijo d = 50 mm (kot npr. Knauf Insulation Classic 040), vključno z nosilno in pritrdilno podkonstrukcijo, način izvedbe stika med ploščami: linear (stopničast rob z vseh strani - neviden stik) neprekinjena perforacija, s potrebnimi izrezi v stropu in z zaključki ob zidu, komplet s fugirnmi trakom »CLEANEO FUGENTAPE« širine 10 mm za armiranje stikov med akustičnimi ploščami in fugirno maso »Filler to Finish« in trakovi CLEANEO TAPE za izdelavo frizov in poudarke okrog vgrajenih elementov širine 49 mm, vključno z nosilno in pritrdilno podkonstrukcijo, s potrebnimi izrezi v stropu in z zaključki ob zidu s senčno fugo - strop ob steni zaključen z Z profilom, z vsemi potrebnimi zaključnimi profili in letvicami, vsemi vertikalnimi deli, kaskadami in zaključki, s pritrdilnim materialom, z bandažiranjem in zagladitvijo stikov, s prenosi in z vsemi pomožnimi deli, v ceni zajeti vse dodatne ojačitve za pritrjevanje opreme, obračun po m2;</t>
    </r>
  </si>
  <si>
    <r>
      <rPr>
        <b/>
        <sz val="9"/>
        <rFont val="Arial"/>
        <family val="2"/>
      </rPr>
      <t xml:space="preserve">Izdelava, dobava in vgrajevanje kovinske ograje notranjega stopnišča, </t>
    </r>
    <r>
      <rPr>
        <sz val="9"/>
        <rFont val="Arial"/>
        <family val="2"/>
        <charset val="238"/>
      </rPr>
      <t>kovinska ograja vročecinkana, prašno barvana in površinsko obdelana po izbiri projektanta (kot npr. ali enakovredno TIGER Drylac), ograja iz kovinskih profilov dim. kot po načrtu, ograja je viš. 151 cm od gotovega tlaka, držalo izven ravnine ograje fi 40 mm enakega izgleda kot PVC držala v objektu - držalo iz hrastovega lesa (površinsko finalno obdelano s 3x lakiranjem), vse komplet po shemi ograje. Vse komplet po detajlu in načrtih, z drobnim materialom in s potrebnim pritrdilnim materialom za pritrjevanje v nosilno konstrukcijo, obračun po tekočem metru;</t>
    </r>
  </si>
  <si>
    <r>
      <t>Dobava in montaža varovalnih držal notranjega stopnišča</t>
    </r>
    <r>
      <rPr>
        <sz val="9"/>
        <rFont val="Arial"/>
        <family val="2"/>
      </rPr>
      <t>, leseno držalo iz hrastovega lesa, držalo fi 40 mm, enakega izgleda kot PVC držala v objektu - držalo iz hrastovega lesa (površinsko finalno obdelano s 3x lakiranjem), pritrjeno v nosilno konstrukcijo s kovinskimi držali, vijačen v stene s primernimi pritrdilnimi sredstvi ter vsemi potrebnimi zaključki, obračun po m1;</t>
    </r>
  </si>
  <si>
    <r>
      <rPr>
        <b/>
        <sz val="9"/>
        <rFont val="Arial"/>
        <family val="2"/>
        <charset val="238"/>
      </rPr>
      <t>Dobava in montaža antibakteriološkega eloksiranega ročaja</t>
    </r>
    <r>
      <rPr>
        <sz val="9"/>
        <rFont val="Arial"/>
        <family val="2"/>
        <charset val="238"/>
      </rPr>
      <t xml:space="preserve"> (držala v objektu po hodnikih in skupnih prostorih) kot </t>
    </r>
    <r>
      <rPr>
        <sz val="9"/>
        <rFont val="Arial"/>
        <family val="2"/>
      </rPr>
      <t>npr. SPM Escort + v barvi Light Oak ali enakovredno, sestava držala aluminij; debelina EN 428 5 mm prevlečen z eloksiranim aluminijem, ki je antibakteriološko zaščiten; ročaj fi 40 mm, razdalja med steno in oprijemom 40 mm, skupna razdalja med steno in držalom 80 mm, dolžina EN 426 400 cm; gladka površina; požarni razred EN13501 Bs2d0 in NFP 92-507 M1; odpornost na udarce 110 joules, kar ustreza udarcu 320 kg pri hitrosti 3 km/h.
V ceni je potrebno upoštevati vse sestavne dele držal, ki so potrebni za končni izdelek - razvidno iz projektne dokumentacije (zaključni podaljšani zaokroženi okrasni profili, antibakterijski spoji, prilagodljivi kotniki, ki omogočajo naklon med 90º do 135 º, nosilci 80 mm ter vsi vmesni vogalni in povezovalni elementi); Montaža ročaja na ravno in ojačano podlago, na višino, ki jo določi projektant. Vijačenje z namenskimi vijaki na steno med posameznimi nosilci mora biti izvedeno na razdalji 40 cm, kjer so stene montažne in 80 cm, kjer so stene betonske. Pri montažnih stenah morajo biti predhodno izvedene ojačitve v steni, komplet z vsem potrebnim materilom in delom, obračun po m1;</t>
    </r>
  </si>
  <si>
    <r>
      <t>Doplačilo za obdelavo vatnih kril zunanjih omar</t>
    </r>
    <r>
      <rPr>
        <sz val="9"/>
        <rFont val="Arial"/>
        <family val="2"/>
        <charset val="238"/>
      </rPr>
      <t>, doplačilo za obdelavo s fasadnim slojem, komplet z vsemi zaključnimi obdelavami, vse komplet po navodilu projektanta, vse komplet;</t>
    </r>
  </si>
  <si>
    <r>
      <t>Kompletna izdelava zunanjih vrat omar</t>
    </r>
    <r>
      <rPr>
        <sz val="9"/>
        <rFont val="Arial"/>
        <family val="2"/>
        <charset val="238"/>
      </rPr>
      <t xml:space="preserve"> (omare v zunanjih ložah), komplet z dobavo in montažo vsega potrebnega materiala, odprtina za vrata omare dim. 91 x 254cm, dvokrilna vrata dim. 2x 44,5 x 253 cm, izdelana iz cementnoivernih plošč kot npr. Betonyp ali enakovredno, zaključni sloj na vratnih krilih enak kot fasada kot npr. sistem STONELINE – ROFIX 773 R773 ali enakovredno (izdelava fasadnega sloja na vratih zajeta v postavki VI./15 pri fasaderskih delih), komplet z vsemi potrebnimi nasadili (trojna nasadila ali več), izrezi za luknje za odpiranje, zapah oziroma zatič za vratna krila, talni zatiči za vratna krila. Stik med vrati in fasado s senčno fugo - fasada in vrata v isti ravnini. Okvir za montažo vratnih kril izvesti v fasadi - okvir iz lesenih moralov ali iz profilov iz vročecinkanega in prašno barvanega jekla, okvir vratnih kril iz lesenih letev oziroma moralov ali iz vročecinkanih in prašno barvanih pohištvenih profilov,</t>
    </r>
    <r>
      <rPr>
        <sz val="9"/>
        <rFont val="Arial"/>
        <family val="2"/>
      </rPr>
      <t xml:space="preserve"> izdelava okvirja vrat in vratnih kril po načrtu. Ves les mora biti zaščiten proti zunanjim vplivom, lesene oz. kovinske konstrukcije barvane z barvo po izboru projektanta. Vrata se lahko po višini delijo v kolikor bi bilo vratno krilo pretežko - uskladiti v fazi projektantskega nadzora. Delavniško dokumentacijo in risbe izdela izvajalev vrat. Vso delavniška dokumentacija mora biti predana odgovornemu projektantu v potrditev, komplet z vsem potrebnim materialom in delom, vse komplet;</t>
    </r>
  </si>
  <si>
    <r>
      <t>Kompletna izdelava zunanjih vrat omar</t>
    </r>
    <r>
      <rPr>
        <sz val="9"/>
        <rFont val="Arial"/>
        <family val="2"/>
        <charset val="238"/>
      </rPr>
      <t xml:space="preserve"> (omare v pokriti terasi osrednjega dela), komplet z dobavo in montažo vsega potrebnega materiala, odprtina za vrata omare dim. 183,5 x 254cm, dvokrilna vrata dim. 2x 91 x 253 cm, izdelana iz cementnoivernih plošč kot npr. Betonyp ali enakovredno, zaključni sloj na vratnih krilih enak kot fasada kot npr. sistem STONELINE – ROFIX 773 R773 ali enakovredno (izdelava fasadnega sloja na vratih zajeta v postavki VI./15 pri fasaderskih delih), komplet z vsemi potrebnimi nasadili (trojna nasadila ali več), izrezi za luknje za odpiranje, zapah oziroma zatič za vratna krila, talni zatiči za vratna krila. Stik med vrati in fasado s senčno fugo - fasada in vrata v isti ravnini. Okvir za montažo vratnih kril izvesti v fasadi - okvir iz lesenih moralov ali iz profilov iz vročecinkanega in prašno barvanega jekla, okvir vratnih kril iz lesenih letev oziroma moralov ali iz vročecinkanih in prašno barvanih pohištvenih profilov,</t>
    </r>
    <r>
      <rPr>
        <sz val="9"/>
        <rFont val="Arial"/>
        <family val="2"/>
      </rPr>
      <t xml:space="preserve"> izdelava okvirja vrat in vratnih kril po načrtu. Ves les mora biti zaščiten proti zunanjim vplivom, lesene oz. kovinske konstrukcije barvane z barvo po izboru projektanta. Vrata se lahko po višini delijo v kolikor bi bilo vratno krilo pretežko - uskladiti v fazi projektantskega nadzora. Delavniško dokumentacijo in risbe izdela izvajalev vrat. Vso delavniška dokumentacija mora biti predana odgovornemu projektantu v potrditev, komplet z vsem potrebnim materialom in delom, vse komplet;</t>
    </r>
  </si>
  <si>
    <t>armatura do fi 12 mm</t>
  </si>
  <si>
    <t>armatura nad fi 12 mm</t>
  </si>
  <si>
    <r>
      <t>Dobava in polaganje srednje komplicirane armature</t>
    </r>
    <r>
      <rPr>
        <sz val="9"/>
        <rFont val="Arial"/>
        <family val="2"/>
      </rPr>
      <t xml:space="preserve"> iz armaturnih mrež S500, obračun po kg;</t>
    </r>
  </si>
  <si>
    <r>
      <t>Dobava in vgrajevanje tesnilnega dilatacijskega traku</t>
    </r>
    <r>
      <rPr>
        <sz val="9"/>
        <rFont val="Arial"/>
        <family val="2"/>
        <charset val="238"/>
      </rPr>
      <t xml:space="preserve"> v delovne stike AB elementov, položen po horizontalnih ali vertikalnih delovnih stikih s predpisanimi preklopi po navodilih izbranega proizvajalca. Pločevinasti nerjaveči trak, višine 150 mm, obdelan z obojestranskim nanosom visoko vodotesnilne lepilne bitumenske mase z ustrezno snemljivo zaščitno folijo - tesnilni trak kot npr. STRATHO BITUFLEX 150, komplet z vsem pritrdilnim materialom, obračun po tekočem metru;
(dvigalni jašek in obod objekta)</t>
    </r>
  </si>
  <si>
    <t>Investitor DUNG:</t>
  </si>
  <si>
    <t>Gregorčičeva 16</t>
  </si>
  <si>
    <t>5000 Nova Gorica</t>
  </si>
  <si>
    <t>DOM UPOKOJENCEV NOVA GORICA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</si>
</sst>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 #,##0.00\ &quot;€&quot;_-;\-* #,##0.00\ &quot;€&quot;_-;_-* &quot;-&quot;??\ &quot;€&quot;_-;_-@_-"/>
    <numFmt numFmtId="164" formatCode="_-* #,##0.00\ _€_-;\-* #,##0.00\ _€_-;_-* &quot;-&quot;??\ _€_-;_-@_-"/>
    <numFmt numFmtId="165" formatCode=";;;"/>
    <numFmt numFmtId="166" formatCode="_-* #,##0.00&quot; SIT&quot;_-;\-* #,##0.00&quot; SIT&quot;_-;_-* \-??&quot; SIT&quot;_-;_-@_-"/>
    <numFmt numFmtId="167" formatCode="_-* #,##0.00\ &quot;SIT&quot;_-;\-* #,##0.00\ &quot;SIT&quot;_-;_-* &quot;-&quot;??\ &quot;SIT&quot;_-;_-@_-"/>
    <numFmt numFmtId="168" formatCode="_-* #,##0.00\ _S_I_T_-;\-* #,##0.00\ _S_I_T_-;_-* &quot;-&quot;??\ _S_I_T_-;_-@_-"/>
    <numFmt numFmtId="169" formatCode="0.0%"/>
  </numFmts>
  <fonts count="105">
    <font>
      <sz val="10"/>
      <name val="Arial CE"/>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Times New Roman"/>
      <family val="1"/>
      <charset val="238"/>
    </font>
    <font>
      <sz val="10"/>
      <name val="Times New Roman CE"/>
      <family val="1"/>
      <charset val="238"/>
    </font>
    <font>
      <sz val="10"/>
      <color indexed="8"/>
      <name val="Times New Roman CE"/>
      <family val="1"/>
      <charset val="238"/>
    </font>
    <font>
      <i/>
      <sz val="10"/>
      <color indexed="8"/>
      <name val="Times New Roman CE"/>
      <family val="1"/>
      <charset val="238"/>
    </font>
    <font>
      <b/>
      <sz val="10"/>
      <name val="Times New Roman CE"/>
      <family val="1"/>
      <charset val="238"/>
    </font>
    <font>
      <vertAlign val="superscript"/>
      <sz val="10"/>
      <color indexed="8"/>
      <name val="Times New Roman CE"/>
      <family val="1"/>
      <charset val="238"/>
    </font>
    <font>
      <sz val="14"/>
      <color indexed="8"/>
      <name val="Times New Roman CE"/>
      <family val="1"/>
      <charset val="238"/>
    </font>
    <font>
      <b/>
      <sz val="12"/>
      <color indexed="16"/>
      <name val="Times New Roman CE"/>
      <family val="1"/>
      <charset val="238"/>
    </font>
    <font>
      <b/>
      <sz val="14"/>
      <color indexed="8"/>
      <name val="Times New Roman CE"/>
      <family val="1"/>
      <charset val="238"/>
    </font>
    <font>
      <b/>
      <sz val="10"/>
      <color indexed="16"/>
      <name val="Times New Roman CE"/>
      <family val="1"/>
      <charset val="238"/>
    </font>
    <font>
      <b/>
      <sz val="14"/>
      <color indexed="16"/>
      <name val="Times New Roman CE"/>
      <family val="1"/>
      <charset val="238"/>
    </font>
    <font>
      <b/>
      <sz val="11"/>
      <color indexed="8"/>
      <name val="Times New Roman CE"/>
      <family val="1"/>
      <charset val="238"/>
    </font>
    <font>
      <b/>
      <sz val="12"/>
      <color indexed="8"/>
      <name val="Times New Roman CE"/>
      <family val="1"/>
      <charset val="238"/>
    </font>
    <font>
      <b/>
      <sz val="12"/>
      <name val="Times New Roman CE"/>
      <family val="1"/>
      <charset val="238"/>
    </font>
    <font>
      <b/>
      <u/>
      <sz val="10"/>
      <name val="Times New Roman CE"/>
      <family val="1"/>
      <charset val="238"/>
    </font>
    <font>
      <i/>
      <sz val="10"/>
      <name val="Times New Roman CE"/>
      <family val="1"/>
      <charset val="238"/>
    </font>
    <font>
      <b/>
      <vertAlign val="superscript"/>
      <sz val="10"/>
      <name val="Times New Roman CE"/>
      <family val="1"/>
      <charset val="238"/>
    </font>
    <font>
      <vertAlign val="superscript"/>
      <sz val="10"/>
      <name val="Times New Roman CE"/>
      <family val="1"/>
      <charset val="238"/>
    </font>
    <font>
      <sz val="10"/>
      <color indexed="10"/>
      <name val="Times New Roman CE"/>
      <family val="1"/>
      <charset val="238"/>
    </font>
    <font>
      <b/>
      <sz val="10"/>
      <color indexed="8"/>
      <name val="Times New Roman CE"/>
      <family val="1"/>
      <charset val="238"/>
    </font>
    <font>
      <i/>
      <sz val="10"/>
      <name val="Arial"/>
      <family val="2"/>
    </font>
    <font>
      <b/>
      <sz val="10"/>
      <name val="Arial"/>
      <family val="2"/>
    </font>
    <font>
      <b/>
      <sz val="14"/>
      <name val="Arial"/>
      <family val="2"/>
    </font>
    <font>
      <sz val="10"/>
      <name val="Arial"/>
      <family val="2"/>
    </font>
    <font>
      <sz val="9"/>
      <name val="Arial"/>
      <family val="2"/>
    </font>
    <font>
      <b/>
      <i/>
      <sz val="9"/>
      <name val="Arial"/>
      <family val="2"/>
    </font>
    <font>
      <b/>
      <sz val="9"/>
      <name val="Arial"/>
      <family val="2"/>
    </font>
    <font>
      <sz val="9"/>
      <color indexed="9"/>
      <name val="Arial"/>
      <family val="2"/>
    </font>
    <font>
      <i/>
      <sz val="9"/>
      <name val="Arial"/>
      <family val="2"/>
    </font>
    <font>
      <b/>
      <i/>
      <sz val="10"/>
      <name val="Arial"/>
      <family val="2"/>
    </font>
    <font>
      <i/>
      <sz val="9"/>
      <color indexed="9"/>
      <name val="Arial"/>
      <family val="2"/>
    </font>
    <font>
      <sz val="10"/>
      <name val="Arial CE"/>
      <family val="2"/>
      <charset val="238"/>
    </font>
    <font>
      <b/>
      <i/>
      <sz val="12"/>
      <name val="Arial"/>
      <family val="2"/>
      <charset val="238"/>
    </font>
    <font>
      <sz val="10"/>
      <name val="Arial"/>
      <family val="2"/>
      <charset val="238"/>
    </font>
    <font>
      <b/>
      <sz val="12"/>
      <name val="Arial"/>
      <family val="2"/>
      <charset val="238"/>
    </font>
    <font>
      <b/>
      <sz val="18"/>
      <name val="Arial"/>
      <family val="2"/>
      <charset val="238"/>
    </font>
    <font>
      <b/>
      <i/>
      <sz val="10"/>
      <name val="Arial"/>
      <family val="2"/>
      <charset val="238"/>
    </font>
    <font>
      <b/>
      <sz val="9"/>
      <name val="Arial"/>
      <family val="2"/>
      <charset val="238"/>
    </font>
    <font>
      <b/>
      <i/>
      <sz val="14"/>
      <name val="Arial"/>
      <family val="2"/>
      <charset val="238"/>
    </font>
    <font>
      <b/>
      <sz val="14"/>
      <name val="Arial"/>
      <family val="2"/>
      <charset val="238"/>
    </font>
    <font>
      <i/>
      <sz val="10"/>
      <name val="Arial CE"/>
      <family val="2"/>
      <charset val="238"/>
    </font>
    <font>
      <b/>
      <i/>
      <sz val="14"/>
      <name val="Arial"/>
      <family val="2"/>
    </font>
    <font>
      <i/>
      <sz val="9"/>
      <name val="Arial CE"/>
      <family val="2"/>
      <charset val="238"/>
    </font>
    <font>
      <b/>
      <sz val="10"/>
      <name val="Arial"/>
      <family val="2"/>
      <charset val="238"/>
    </font>
    <font>
      <b/>
      <sz val="10"/>
      <color indexed="48"/>
      <name val="Arial"/>
      <family val="2"/>
      <charset val="238"/>
    </font>
    <font>
      <sz val="14"/>
      <name val="Arial"/>
      <family val="2"/>
      <charset val="238"/>
    </font>
    <font>
      <sz val="14"/>
      <name val="Arial CE"/>
      <family val="2"/>
      <charset val="238"/>
    </font>
    <font>
      <i/>
      <sz val="10"/>
      <name val="Arial"/>
      <family val="2"/>
      <charset val="238"/>
    </font>
    <font>
      <b/>
      <sz val="14"/>
      <color indexed="10"/>
      <name val="Arial"/>
      <family val="2"/>
    </font>
    <font>
      <b/>
      <sz val="10"/>
      <name val="Arial CE"/>
      <family val="2"/>
      <charset val="238"/>
    </font>
    <font>
      <i/>
      <sz val="14"/>
      <name val="Arial"/>
      <family val="2"/>
    </font>
    <font>
      <b/>
      <sz val="14"/>
      <color indexed="10"/>
      <name val="Arial"/>
      <family val="2"/>
    </font>
    <font>
      <b/>
      <sz val="14"/>
      <color indexed="10"/>
      <name val="Arial"/>
      <family val="2"/>
      <charset val="238"/>
    </font>
    <font>
      <sz val="14"/>
      <color indexed="10"/>
      <name val="Arial"/>
      <family val="2"/>
    </font>
    <font>
      <b/>
      <sz val="14"/>
      <color indexed="48"/>
      <name val="Arial"/>
      <family val="2"/>
      <charset val="238"/>
    </font>
    <font>
      <sz val="10"/>
      <color indexed="48"/>
      <name val="Arial"/>
      <family val="2"/>
      <charset val="238"/>
    </font>
    <font>
      <sz val="10"/>
      <color indexed="48"/>
      <name val="Arial CE"/>
      <family val="2"/>
      <charset val="238"/>
    </font>
    <font>
      <b/>
      <sz val="14"/>
      <name val="Arial CE"/>
      <family val="2"/>
      <charset val="238"/>
    </font>
    <font>
      <i/>
      <sz val="10"/>
      <name val="SL Dutch"/>
    </font>
    <font>
      <sz val="9"/>
      <name val="Arial CE"/>
      <family val="2"/>
      <charset val="238"/>
    </font>
    <font>
      <sz val="9"/>
      <name val="Arial CE"/>
      <charset val="238"/>
    </font>
    <font>
      <b/>
      <sz val="9"/>
      <name val="Arial CE"/>
      <family val="2"/>
      <charset val="238"/>
    </font>
    <font>
      <sz val="10"/>
      <name val="Arial CE"/>
      <charset val="238"/>
    </font>
    <font>
      <sz val="9"/>
      <name val="Arial"/>
      <family val="2"/>
      <charset val="238"/>
    </font>
    <font>
      <b/>
      <i/>
      <sz val="12"/>
      <name val="Arial"/>
      <family val="2"/>
    </font>
    <font>
      <b/>
      <i/>
      <sz val="10"/>
      <color indexed="10"/>
      <name val="Arial CE"/>
      <family val="2"/>
      <charset val="238"/>
    </font>
    <font>
      <b/>
      <i/>
      <sz val="10"/>
      <color indexed="48"/>
      <name val="Arial"/>
      <family val="2"/>
    </font>
    <font>
      <sz val="10"/>
      <name val="MS Sans Serif"/>
      <family val="2"/>
      <charset val="238"/>
    </font>
    <font>
      <i/>
      <sz val="9"/>
      <name val="Arial CE"/>
      <charset val="238"/>
    </font>
    <font>
      <sz val="9"/>
      <color indexed="8"/>
      <name val="Arial CE"/>
      <charset val="238"/>
    </font>
    <font>
      <sz val="9"/>
      <color indexed="8"/>
      <name val="Arial CE"/>
      <family val="2"/>
      <charset val="238"/>
    </font>
    <font>
      <b/>
      <sz val="9"/>
      <name val="Arial CE"/>
      <charset val="238"/>
    </font>
    <font>
      <b/>
      <i/>
      <sz val="9"/>
      <name val="Arial"/>
      <family val="2"/>
      <charset val="238"/>
    </font>
    <font>
      <sz val="10"/>
      <name val="Helv"/>
    </font>
    <font>
      <b/>
      <i/>
      <sz val="9"/>
      <color indexed="8"/>
      <name val="Arial"/>
      <family val="2"/>
    </font>
    <font>
      <sz val="11"/>
      <color indexed="8"/>
      <name val="Calibri"/>
      <family val="2"/>
      <charset val="238"/>
    </font>
    <font>
      <sz val="9"/>
      <name val="Symbol"/>
      <family val="1"/>
      <charset val="2"/>
    </font>
    <font>
      <sz val="9"/>
      <name val="Times New Roman"/>
      <family val="1"/>
      <charset val="238"/>
    </font>
    <font>
      <sz val="7"/>
      <name val="Times New Roman"/>
      <family val="1"/>
    </font>
    <font>
      <i/>
      <sz val="10"/>
      <color indexed="9"/>
      <name val="Arial"/>
      <family val="2"/>
    </font>
    <font>
      <b/>
      <sz val="9"/>
      <color rgb="FFFF0000"/>
      <name val="Arial"/>
      <family val="2"/>
    </font>
    <font>
      <b/>
      <i/>
      <sz val="9"/>
      <color rgb="FFFF0000"/>
      <name val="Arial"/>
      <family val="2"/>
    </font>
    <font>
      <sz val="9"/>
      <color rgb="FFFF0000"/>
      <name val="Arial"/>
      <family val="2"/>
      <charset val="238"/>
    </font>
    <font>
      <sz val="10"/>
      <name val="EECharter BT"/>
      <charset val="238"/>
    </font>
    <font>
      <sz val="7"/>
      <name val="Times New Roman"/>
      <family val="1"/>
      <charset val="238"/>
    </font>
    <font>
      <sz val="10"/>
      <color theme="1"/>
      <name val="Arial Narrow"/>
      <family val="2"/>
      <charset val="238"/>
    </font>
    <font>
      <i/>
      <sz val="9"/>
      <name val="Arial"/>
      <family val="2"/>
      <charset val="238"/>
    </font>
    <font>
      <sz val="11"/>
      <color theme="1"/>
      <name val="Calibri"/>
      <family val="2"/>
      <scheme val="minor"/>
    </font>
    <font>
      <sz val="11"/>
      <name val="Arial Narrow"/>
      <family val="2"/>
    </font>
    <font>
      <sz val="10"/>
      <name val="Helv"/>
      <family val="2"/>
      <charset val="204"/>
    </font>
    <font>
      <sz val="10"/>
      <name val="Arial CE"/>
    </font>
    <font>
      <sz val="12"/>
      <name val="SLO Times New Roman"/>
    </font>
    <font>
      <sz val="10"/>
      <name val="Times New Roman CE"/>
      <charset val="238"/>
    </font>
    <font>
      <sz val="8"/>
      <name val="Arial"/>
      <family val="2"/>
      <charset val="238"/>
    </font>
    <font>
      <i/>
      <sz val="12"/>
      <name val="Arial"/>
      <family val="2"/>
    </font>
    <font>
      <i/>
      <sz val="12"/>
      <name val="Arial CE"/>
      <family val="2"/>
      <charset val="238"/>
    </font>
    <font>
      <b/>
      <i/>
      <sz val="12"/>
      <name val="Arial CE"/>
      <family val="2"/>
      <charset val="238"/>
    </font>
    <font>
      <b/>
      <i/>
      <sz val="12"/>
      <name val="Arial CE"/>
      <charset val="238"/>
    </font>
    <font>
      <sz val="12"/>
      <name val="Arial"/>
      <family val="2"/>
    </font>
    <font>
      <sz val="11"/>
      <name val="Calibri"/>
      <family val="2"/>
      <charset val="238"/>
    </font>
    <font>
      <sz val="10"/>
      <color indexed="8"/>
      <name val="Arial"/>
      <family val="2"/>
    </font>
  </fonts>
  <fills count="5">
    <fill>
      <patternFill patternType="none"/>
    </fill>
    <fill>
      <patternFill patternType="gray125"/>
    </fill>
    <fill>
      <patternFill patternType="solid">
        <fgColor indexed="15"/>
        <bgColor indexed="64"/>
      </patternFill>
    </fill>
    <fill>
      <patternFill patternType="solid">
        <fgColor indexed="22"/>
        <bgColor indexed="27"/>
      </patternFill>
    </fill>
    <fill>
      <patternFill patternType="solid">
        <fgColor indexed="22"/>
        <bgColor indexed="64"/>
      </patternFill>
    </fill>
  </fills>
  <borders count="22">
    <border>
      <left/>
      <right/>
      <top/>
      <bottom/>
      <diagonal/>
    </border>
    <border>
      <left/>
      <right/>
      <top/>
      <bottom style="double">
        <color indexed="8"/>
      </bottom>
      <diagonal/>
    </border>
    <border>
      <left/>
      <right/>
      <top style="double">
        <color indexed="8"/>
      </top>
      <bottom style="double">
        <color indexed="8"/>
      </bottom>
      <diagonal/>
    </border>
    <border>
      <left/>
      <right/>
      <top/>
      <bottom style="double">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bottom style="thin">
        <color indexed="64"/>
      </bottom>
      <diagonal/>
    </border>
  </borders>
  <cellStyleXfs count="49">
    <xf numFmtId="0" fontId="0" fillId="0" borderId="0"/>
    <xf numFmtId="0" fontId="79" fillId="0" borderId="0"/>
    <xf numFmtId="0" fontId="71" fillId="0" borderId="0" applyNumberFormat="0" applyFont="0" applyFill="0" applyBorder="0" applyAlignment="0" applyProtection="0">
      <alignment vertical="top"/>
    </xf>
    <xf numFmtId="0" fontId="37" fillId="0" borderId="0"/>
    <xf numFmtId="0" fontId="66" fillId="0" borderId="0"/>
    <xf numFmtId="0" fontId="37" fillId="0" borderId="0"/>
    <xf numFmtId="0" fontId="66" fillId="0" borderId="0"/>
    <xf numFmtId="0" fontId="66" fillId="0" borderId="0"/>
    <xf numFmtId="1" fontId="62" fillId="0" borderId="0"/>
    <xf numFmtId="0" fontId="4" fillId="0" borderId="0"/>
    <xf numFmtId="0" fontId="4" fillId="0" borderId="0"/>
    <xf numFmtId="0" fontId="77" fillId="0" borderId="0">
      <protection locked="0"/>
    </xf>
    <xf numFmtId="9" fontId="35" fillId="0" borderId="0" applyFill="0" applyBorder="0" applyAlignment="0" applyProtection="0"/>
    <xf numFmtId="166" fontId="35" fillId="0" borderId="0" applyFill="0" applyBorder="0" applyAlignment="0" applyProtection="0"/>
    <xf numFmtId="0" fontId="37" fillId="0" borderId="0"/>
    <xf numFmtId="0" fontId="87" fillId="0" borderId="0"/>
    <xf numFmtId="167" fontId="87" fillId="0" borderId="0" applyFont="0" applyFill="0" applyBorder="0" applyAlignment="0" applyProtection="0"/>
    <xf numFmtId="0" fontId="37" fillId="0" borderId="0"/>
    <xf numFmtId="0" fontId="66" fillId="0" borderId="0"/>
    <xf numFmtId="0" fontId="3" fillId="0" borderId="0"/>
    <xf numFmtId="0" fontId="2" fillId="0" borderId="0"/>
    <xf numFmtId="0" fontId="91" fillId="0" borderId="0"/>
    <xf numFmtId="164" fontId="91" fillId="0" borderId="0" applyFont="0" applyFill="0" applyBorder="0" applyAlignment="0" applyProtection="0"/>
    <xf numFmtId="44" fontId="91" fillId="0" borderId="0" applyFont="0" applyFill="0" applyBorder="0" applyAlignment="0" applyProtection="0"/>
    <xf numFmtId="44" fontId="1" fillId="0" borderId="0" applyFont="0" applyFill="0" applyBorder="0" applyAlignment="0" applyProtection="0"/>
    <xf numFmtId="0" fontId="66" fillId="0" borderId="0"/>
    <xf numFmtId="0" fontId="71" fillId="0" borderId="0" applyNumberFormat="0" applyFont="0" applyFill="0" applyBorder="0" applyAlignment="0" applyProtection="0">
      <alignment vertical="top"/>
    </xf>
    <xf numFmtId="0" fontId="35" fillId="0" borderId="0"/>
    <xf numFmtId="164" fontId="91" fillId="0" borderId="0" applyFont="0" applyFill="0" applyBorder="0" applyAlignment="0" applyProtection="0"/>
    <xf numFmtId="44" fontId="91" fillId="0" borderId="0" applyFont="0" applyFill="0" applyBorder="0" applyAlignment="0" applyProtection="0"/>
    <xf numFmtId="3" fontId="4" fillId="0" borderId="0"/>
    <xf numFmtId="0" fontId="66" fillId="0" borderId="0"/>
    <xf numFmtId="0" fontId="37" fillId="0" borderId="0"/>
    <xf numFmtId="0" fontId="96" fillId="0" borderId="0"/>
    <xf numFmtId="0" fontId="92" fillId="0" borderId="0"/>
    <xf numFmtId="0" fontId="66" fillId="0" borderId="0"/>
    <xf numFmtId="0" fontId="94" fillId="0" borderId="0"/>
    <xf numFmtId="0" fontId="37" fillId="0" borderId="0"/>
    <xf numFmtId="0" fontId="71" fillId="0" borderId="0"/>
    <xf numFmtId="0" fontId="95" fillId="0" borderId="0"/>
    <xf numFmtId="0" fontId="93" fillId="0" borderId="0"/>
    <xf numFmtId="166" fontId="35" fillId="0" borderId="0" applyFill="0" applyBorder="0" applyAlignment="0" applyProtection="0"/>
    <xf numFmtId="168" fontId="37" fillId="0" borderId="0" applyFont="0" applyFill="0" applyBorder="0" applyAlignment="0" applyProtection="0"/>
    <xf numFmtId="168" fontId="37" fillId="0" borderId="0" applyFill="0" applyBorder="0" applyAlignment="0" applyProtection="0"/>
    <xf numFmtId="168" fontId="94" fillId="0" borderId="0" applyFont="0" applyFill="0" applyBorder="0" applyAlignment="0" applyProtection="0"/>
    <xf numFmtId="0" fontId="91" fillId="0" borderId="0"/>
    <xf numFmtId="0" fontId="37" fillId="0" borderId="0">
      <alignment wrapText="1"/>
    </xf>
    <xf numFmtId="0" fontId="37" fillId="0" borderId="0">
      <alignment wrapText="1"/>
    </xf>
    <xf numFmtId="0" fontId="104" fillId="0" borderId="0"/>
  </cellStyleXfs>
  <cellXfs count="615">
    <xf numFmtId="0" fontId="0" fillId="0" borderId="0" xfId="0"/>
    <xf numFmtId="0" fontId="5" fillId="0" borderId="0" xfId="0" applyFont="1" applyFill="1" applyAlignment="1" applyProtection="1">
      <alignment horizontal="right"/>
      <protection locked="0"/>
    </xf>
    <xf numFmtId="0" fontId="5" fillId="0" borderId="0" xfId="0" applyFont="1" applyAlignment="1">
      <alignment horizontal="center"/>
    </xf>
    <xf numFmtId="0" fontId="5" fillId="0" borderId="0" xfId="0" applyFont="1" applyAlignment="1">
      <alignment horizontal="left"/>
    </xf>
    <xf numFmtId="0" fontId="5" fillId="0" borderId="0" xfId="0" applyFont="1" applyProtection="1">
      <protection locked="0"/>
    </xf>
    <xf numFmtId="0" fontId="5" fillId="0" borderId="0" xfId="0" applyFont="1"/>
    <xf numFmtId="4" fontId="5" fillId="0" borderId="0" xfId="0" applyNumberFormat="1" applyFont="1" applyProtection="1">
      <protection locked="0"/>
    </xf>
    <xf numFmtId="4" fontId="5" fillId="0" borderId="0" xfId="0" applyNumberFormat="1" applyFont="1"/>
    <xf numFmtId="0" fontId="10" fillId="0" borderId="0" xfId="0" applyFont="1" applyAlignment="1">
      <alignment horizontal="center"/>
    </xf>
    <xf numFmtId="0" fontId="11" fillId="0" borderId="0" xfId="0" applyFont="1" applyAlignment="1">
      <alignment horizontal="left"/>
    </xf>
    <xf numFmtId="0" fontId="12" fillId="0" borderId="0" xfId="0" applyFont="1" applyAlignment="1" applyProtection="1"/>
    <xf numFmtId="0" fontId="12" fillId="0" borderId="0" xfId="0" applyFont="1" applyAlignment="1"/>
    <xf numFmtId="0" fontId="13" fillId="0" borderId="0" xfId="0" applyFont="1" applyAlignment="1">
      <alignment horizontal="center"/>
    </xf>
    <xf numFmtId="4" fontId="12" fillId="0" borderId="0" xfId="0" applyNumberFormat="1" applyFont="1" applyAlignment="1" applyProtection="1"/>
    <xf numFmtId="4" fontId="12" fillId="0" borderId="0" xfId="0" applyNumberFormat="1" applyFont="1" applyAlignment="1"/>
    <xf numFmtId="0" fontId="12" fillId="0" borderId="0" xfId="0" applyFont="1" applyAlignment="1">
      <alignment horizontal="center"/>
    </xf>
    <xf numFmtId="0" fontId="14" fillId="0" borderId="0" xfId="0" applyFont="1" applyAlignment="1">
      <alignment horizontal="left"/>
    </xf>
    <xf numFmtId="0" fontId="6" fillId="0" borderId="0" xfId="0" applyFont="1" applyAlignment="1">
      <alignment horizontal="center"/>
    </xf>
    <xf numFmtId="0" fontId="6" fillId="0" borderId="0" xfId="0" applyFont="1" applyAlignment="1">
      <alignment horizontal="left"/>
    </xf>
    <xf numFmtId="0" fontId="6" fillId="0" borderId="0" xfId="0" applyFont="1" applyProtection="1"/>
    <xf numFmtId="0" fontId="6" fillId="0" borderId="0" xfId="0" applyFont="1"/>
    <xf numFmtId="4" fontId="6" fillId="0" borderId="0" xfId="0" applyNumberFormat="1" applyFont="1" applyProtection="1"/>
    <xf numFmtId="4" fontId="6" fillId="0" borderId="0" xfId="0" applyNumberFormat="1" applyFont="1"/>
    <xf numFmtId="0" fontId="15" fillId="0" borderId="1" xfId="0" applyFont="1" applyBorder="1" applyAlignment="1">
      <alignment horizontal="center" wrapText="1"/>
    </xf>
    <xf numFmtId="0" fontId="16" fillId="0" borderId="1" xfId="0" applyFont="1" applyBorder="1" applyAlignment="1">
      <alignment horizontal="left" vertical="top" wrapText="1"/>
    </xf>
    <xf numFmtId="0" fontId="17" fillId="0" borderId="1" xfId="0" applyFont="1" applyBorder="1" applyAlignment="1">
      <alignment horizontal="center" wrapText="1"/>
    </xf>
    <xf numFmtId="4" fontId="15" fillId="0" borderId="1" xfId="0" applyNumberFormat="1" applyFont="1" applyBorder="1" applyAlignment="1" applyProtection="1">
      <alignment horizontal="center" wrapText="1"/>
    </xf>
    <xf numFmtId="4" fontId="16" fillId="0" borderId="1" xfId="0" applyNumberFormat="1" applyFont="1" applyBorder="1" applyAlignment="1">
      <alignment horizontal="center" wrapText="1"/>
    </xf>
    <xf numFmtId="165" fontId="6" fillId="0" borderId="0" xfId="0" applyNumberFormat="1" applyFont="1" applyBorder="1" applyAlignment="1">
      <alignment horizontal="center"/>
    </xf>
    <xf numFmtId="0" fontId="16" fillId="0" borderId="0" xfId="0" applyFont="1" applyBorder="1" applyAlignment="1">
      <alignment horizontal="left"/>
    </xf>
    <xf numFmtId="0" fontId="16" fillId="0" borderId="0" xfId="0" applyFont="1" applyBorder="1" applyProtection="1">
      <protection locked="0"/>
    </xf>
    <xf numFmtId="0" fontId="16" fillId="0" borderId="0" xfId="0" applyFont="1" applyBorder="1"/>
    <xf numFmtId="165" fontId="6" fillId="0" borderId="0" xfId="0" applyNumberFormat="1" applyFont="1"/>
    <xf numFmtId="4" fontId="16" fillId="0" borderId="0" xfId="0" applyNumberFormat="1" applyFont="1" applyBorder="1" applyAlignment="1" applyProtection="1">
      <alignment horizontal="center"/>
      <protection locked="0"/>
    </xf>
    <xf numFmtId="4" fontId="16" fillId="0" borderId="0" xfId="0" applyNumberFormat="1" applyFont="1" applyBorder="1" applyAlignment="1">
      <alignment horizontal="center"/>
    </xf>
    <xf numFmtId="0" fontId="6" fillId="0" borderId="0" xfId="0" applyFont="1" applyAlignment="1">
      <alignment horizontal="center" vertical="top"/>
    </xf>
    <xf numFmtId="0" fontId="18" fillId="0" borderId="0" xfId="10" applyFont="1" applyAlignment="1">
      <alignment horizontal="left" vertical="top" wrapText="1"/>
    </xf>
    <xf numFmtId="0" fontId="6" fillId="0" borderId="0" xfId="0" applyFont="1" applyProtection="1">
      <protection locked="0"/>
    </xf>
    <xf numFmtId="4" fontId="6" fillId="0" borderId="0" xfId="0" applyNumberFormat="1" applyFont="1" applyProtection="1">
      <protection locked="0"/>
    </xf>
    <xf numFmtId="0" fontId="7" fillId="0" borderId="0" xfId="0" applyFont="1" applyAlignment="1">
      <alignment horizontal="left"/>
    </xf>
    <xf numFmtId="0" fontId="6" fillId="0" borderId="0" xfId="0" applyFont="1" applyAlignment="1" applyProtection="1">
      <alignment horizontal="right"/>
      <protection locked="0"/>
    </xf>
    <xf numFmtId="165" fontId="5" fillId="0" borderId="0" xfId="0" applyNumberFormat="1" applyFont="1"/>
    <xf numFmtId="4" fontId="6" fillId="0" borderId="0" xfId="13" applyNumberFormat="1" applyFont="1" applyFill="1" applyBorder="1" applyAlignment="1" applyProtection="1">
      <alignment horizontal="right"/>
      <protection locked="0"/>
    </xf>
    <xf numFmtId="4" fontId="6" fillId="0" borderId="0" xfId="0" applyNumberFormat="1" applyFont="1" applyAlignment="1">
      <alignment horizontal="right"/>
    </xf>
    <xf numFmtId="0" fontId="5" fillId="0" borderId="0" xfId="10" applyFont="1" applyAlignment="1">
      <alignment horizontal="left" vertical="top" wrapText="1"/>
    </xf>
    <xf numFmtId="0" fontId="19" fillId="0" borderId="0" xfId="0" applyFont="1" applyAlignment="1">
      <alignment horizontal="left"/>
    </xf>
    <xf numFmtId="4" fontId="5" fillId="0" borderId="0" xfId="0" applyNumberFormat="1" applyFont="1" applyAlignment="1">
      <alignment horizontal="right"/>
    </xf>
    <xf numFmtId="165" fontId="8" fillId="0" borderId="0" xfId="0" applyNumberFormat="1" applyFont="1"/>
    <xf numFmtId="0" fontId="18" fillId="0" borderId="0" xfId="0" applyFont="1" applyAlignment="1">
      <alignment horizontal="left" vertical="top" wrapText="1"/>
    </xf>
    <xf numFmtId="165" fontId="6" fillId="0" borderId="0" xfId="0" applyNumberFormat="1" applyFont="1" applyAlignment="1">
      <alignment horizontal="right"/>
    </xf>
    <xf numFmtId="4" fontId="6" fillId="0" borderId="0" xfId="0" applyNumberFormat="1" applyFont="1" applyAlignment="1" applyProtection="1">
      <alignment horizontal="right"/>
      <protection locked="0"/>
    </xf>
    <xf numFmtId="0" fontId="5" fillId="0" borderId="0" xfId="9" applyFont="1" applyAlignment="1" applyProtection="1">
      <alignment horizontal="right"/>
      <protection locked="0"/>
    </xf>
    <xf numFmtId="0" fontId="5" fillId="0" borderId="0" xfId="9" applyFont="1"/>
    <xf numFmtId="4" fontId="5" fillId="0" borderId="0" xfId="9" applyNumberFormat="1" applyFont="1"/>
    <xf numFmtId="0" fontId="5" fillId="0" borderId="0" xfId="0" applyFont="1" applyAlignment="1" applyProtection="1">
      <alignment horizontal="right"/>
      <protection locked="0"/>
    </xf>
    <xf numFmtId="0" fontId="22" fillId="0" borderId="0" xfId="0" applyFont="1" applyAlignment="1" applyProtection="1">
      <alignment horizontal="right"/>
      <protection locked="0"/>
    </xf>
    <xf numFmtId="0" fontId="22" fillId="0" borderId="0" xfId="0" applyFont="1"/>
    <xf numFmtId="4" fontId="22" fillId="0" borderId="0" xfId="0" applyNumberFormat="1" applyFont="1"/>
    <xf numFmtId="0" fontId="18" fillId="0" borderId="0" xfId="0" applyFont="1" applyFill="1" applyAlignment="1">
      <alignment horizontal="left" vertical="top" wrapText="1"/>
    </xf>
    <xf numFmtId="0" fontId="5" fillId="0" borderId="0" xfId="0" applyFont="1" applyFill="1"/>
    <xf numFmtId="165" fontId="5" fillId="0" borderId="0" xfId="0" applyNumberFormat="1" applyFont="1" applyFill="1"/>
    <xf numFmtId="4" fontId="5" fillId="0" borderId="0" xfId="0" applyNumberFormat="1" applyFont="1" applyFill="1" applyProtection="1">
      <protection locked="0"/>
    </xf>
    <xf numFmtId="4" fontId="5" fillId="0" borderId="0" xfId="0" applyNumberFormat="1" applyFont="1" applyFill="1"/>
    <xf numFmtId="0" fontId="5" fillId="0" borderId="0" xfId="0" applyFont="1" applyFill="1" applyAlignment="1">
      <alignment horizontal="left" vertical="top" wrapText="1"/>
    </xf>
    <xf numFmtId="0" fontId="5" fillId="0" borderId="0" xfId="0" applyFont="1" applyFill="1" applyAlignment="1">
      <alignment horizontal="left"/>
    </xf>
    <xf numFmtId="4" fontId="5" fillId="0" borderId="0" xfId="0" applyNumberFormat="1" applyFont="1" applyFill="1" applyAlignment="1" applyProtection="1">
      <alignment horizontal="right"/>
      <protection locked="0"/>
    </xf>
    <xf numFmtId="4" fontId="5" fillId="0" borderId="0" xfId="0" applyNumberFormat="1" applyFont="1" applyFill="1" applyAlignment="1">
      <alignment horizontal="right"/>
    </xf>
    <xf numFmtId="0" fontId="18" fillId="0" borderId="0" xfId="10" applyFont="1" applyAlignment="1">
      <alignment horizontal="justify" vertical="top" wrapText="1"/>
    </xf>
    <xf numFmtId="9" fontId="5" fillId="0" borderId="0" xfId="0" applyNumberFormat="1" applyFont="1"/>
    <xf numFmtId="0" fontId="5" fillId="0" borderId="0" xfId="0" applyFont="1" applyAlignment="1">
      <alignment horizontal="center" vertical="top" wrapText="1"/>
    </xf>
    <xf numFmtId="0" fontId="6" fillId="0" borderId="2" xfId="0" applyFont="1" applyBorder="1" applyAlignment="1">
      <alignment horizontal="center"/>
    </xf>
    <xf numFmtId="0" fontId="23" fillId="0" borderId="2" xfId="0" applyFont="1" applyBorder="1" applyAlignment="1">
      <alignment horizontal="left"/>
    </xf>
    <xf numFmtId="0" fontId="6" fillId="0" borderId="2" xfId="0" applyFont="1" applyBorder="1" applyProtection="1">
      <protection locked="0"/>
    </xf>
    <xf numFmtId="0" fontId="6" fillId="0" borderId="2" xfId="0" applyFont="1" applyBorder="1"/>
    <xf numFmtId="4" fontId="23" fillId="0" borderId="2" xfId="0" applyNumberFormat="1" applyFont="1" applyBorder="1" applyAlignment="1" applyProtection="1">
      <alignment horizontal="right"/>
      <protection locked="0"/>
    </xf>
    <xf numFmtId="4" fontId="23" fillId="0" borderId="2" xfId="0" applyNumberFormat="1" applyFont="1" applyBorder="1"/>
    <xf numFmtId="0" fontId="26" fillId="0" borderId="0" xfId="0" applyFont="1" applyAlignment="1">
      <alignment vertical="top"/>
    </xf>
    <xf numFmtId="0" fontId="27" fillId="0" borderId="0" xfId="0" applyFont="1" applyBorder="1" applyAlignment="1">
      <alignment vertical="top"/>
    </xf>
    <xf numFmtId="0" fontId="28" fillId="0" borderId="0" xfId="0" applyFont="1" applyAlignment="1">
      <alignment vertical="top"/>
    </xf>
    <xf numFmtId="0" fontId="28" fillId="0" borderId="0" xfId="0" applyFont="1" applyFill="1" applyBorder="1" applyAlignment="1">
      <alignment horizontal="left" vertical="top"/>
    </xf>
    <xf numFmtId="0" fontId="27" fillId="0" borderId="0" xfId="0" applyFont="1" applyFill="1" applyBorder="1" applyAlignment="1"/>
    <xf numFmtId="0" fontId="29" fillId="0" borderId="0" xfId="0" applyFont="1" applyFill="1" applyBorder="1" applyAlignment="1">
      <alignment horizontal="center" vertical="top"/>
    </xf>
    <xf numFmtId="0" fontId="29" fillId="0" borderId="0" xfId="0" applyFont="1" applyFill="1" applyBorder="1" applyAlignment="1">
      <alignment horizontal="center"/>
    </xf>
    <xf numFmtId="3" fontId="34" fillId="0" borderId="0" xfId="0" applyNumberFormat="1" applyFont="1" applyFill="1" applyBorder="1" applyAlignment="1">
      <alignment vertical="top"/>
    </xf>
    <xf numFmtId="0" fontId="32" fillId="0" borderId="0" xfId="0" applyFont="1" applyFill="1" applyBorder="1" applyAlignment="1">
      <alignment vertical="top"/>
    </xf>
    <xf numFmtId="0" fontId="28" fillId="0" borderId="0" xfId="0" applyFont="1" applyBorder="1" applyAlignment="1">
      <alignment vertical="top"/>
    </xf>
    <xf numFmtId="49" fontId="28" fillId="0" borderId="0" xfId="0" applyNumberFormat="1" applyFont="1" applyBorder="1" applyAlignment="1">
      <alignment horizontal="left" vertical="top"/>
    </xf>
    <xf numFmtId="0" fontId="28" fillId="0" borderId="0" xfId="0" applyFont="1" applyBorder="1" applyAlignment="1">
      <alignment horizontal="center" vertical="top"/>
    </xf>
    <xf numFmtId="0" fontId="32" fillId="0" borderId="0" xfId="0" applyFont="1" applyBorder="1" applyAlignment="1">
      <alignment vertical="top"/>
    </xf>
    <xf numFmtId="0" fontId="30" fillId="0" borderId="0" xfId="0" applyFont="1" applyBorder="1" applyAlignment="1">
      <alignment vertical="top"/>
    </xf>
    <xf numFmtId="0" fontId="26" fillId="2" borderId="0" xfId="0" applyNumberFormat="1" applyFont="1" applyFill="1" applyBorder="1" applyAlignment="1">
      <alignment vertical="top"/>
    </xf>
    <xf numFmtId="0" fontId="27" fillId="2" borderId="0" xfId="0" applyNumberFormat="1" applyFont="1" applyFill="1" applyBorder="1" applyAlignment="1">
      <alignment vertical="top"/>
    </xf>
    <xf numFmtId="0" fontId="28" fillId="2" borderId="0" xfId="0" applyNumberFormat="1" applyFont="1" applyFill="1" applyBorder="1" applyAlignment="1">
      <alignment vertical="top"/>
    </xf>
    <xf numFmtId="0" fontId="28" fillId="0" borderId="0" xfId="0" applyNumberFormat="1" applyFont="1" applyBorder="1" applyAlignment="1">
      <alignment vertical="top"/>
    </xf>
    <xf numFmtId="0" fontId="25" fillId="3" borderId="0" xfId="0" applyFont="1" applyFill="1" applyBorder="1" applyAlignment="1">
      <alignment vertical="top"/>
    </xf>
    <xf numFmtId="0" fontId="36" fillId="0" borderId="0" xfId="0" applyNumberFormat="1" applyFont="1" applyFill="1" applyAlignment="1">
      <alignment horizontal="left" vertical="top" wrapText="1"/>
    </xf>
    <xf numFmtId="0" fontId="36" fillId="0" borderId="0" xfId="0" applyFont="1" applyBorder="1" applyAlignment="1">
      <alignment vertical="top"/>
    </xf>
    <xf numFmtId="4" fontId="36" fillId="0" borderId="0" xfId="0" applyNumberFormat="1" applyFont="1" applyFill="1" applyBorder="1" applyAlignment="1">
      <alignment vertical="top"/>
    </xf>
    <xf numFmtId="4" fontId="36" fillId="0" borderId="0" xfId="0" applyNumberFormat="1" applyFont="1" applyBorder="1" applyAlignment="1">
      <alignment vertical="top"/>
    </xf>
    <xf numFmtId="0" fontId="26" fillId="0" borderId="0" xfId="0" applyFont="1" applyBorder="1" applyAlignment="1">
      <alignment horizontal="right" vertical="top"/>
    </xf>
    <xf numFmtId="0" fontId="26" fillId="0" borderId="0" xfId="0" applyFont="1" applyBorder="1" applyAlignment="1">
      <alignment horizontal="left" vertical="top"/>
    </xf>
    <xf numFmtId="0" fontId="26" fillId="0" borderId="0" xfId="0" applyFont="1" applyBorder="1" applyAlignment="1">
      <alignment vertical="top"/>
    </xf>
    <xf numFmtId="0" fontId="26" fillId="0" borderId="0" xfId="0" applyFont="1" applyBorder="1" applyAlignment="1">
      <alignment horizontal="center" vertical="top"/>
    </xf>
    <xf numFmtId="0" fontId="26" fillId="0" borderId="0" xfId="0" applyNumberFormat="1" applyFont="1" applyBorder="1" applyAlignment="1">
      <alignment vertical="top"/>
    </xf>
    <xf numFmtId="49" fontId="27" fillId="0" borderId="0" xfId="0" applyNumberFormat="1" applyFont="1" applyBorder="1" applyAlignment="1">
      <alignment horizontal="left" vertical="top"/>
    </xf>
    <xf numFmtId="0" fontId="27" fillId="0" borderId="0" xfId="0" applyFont="1" applyBorder="1" applyAlignment="1">
      <alignment horizontal="center" vertical="top"/>
    </xf>
    <xf numFmtId="0" fontId="27" fillId="0" borderId="0" xfId="0" applyNumberFormat="1" applyFont="1" applyBorder="1" applyAlignment="1">
      <alignment vertical="top"/>
    </xf>
    <xf numFmtId="0" fontId="36" fillId="0" borderId="0" xfId="0" applyNumberFormat="1" applyFont="1" applyFill="1" applyBorder="1" applyAlignment="1">
      <alignment horizontal="left" vertical="top" wrapText="1"/>
    </xf>
    <xf numFmtId="0" fontId="36" fillId="0" borderId="0" xfId="0" applyFont="1" applyFill="1" applyBorder="1" applyAlignment="1">
      <alignment horizontal="right" vertical="top"/>
    </xf>
    <xf numFmtId="0" fontId="28" fillId="0" borderId="0" xfId="0" applyNumberFormat="1" applyFont="1" applyBorder="1" applyAlignment="1">
      <alignment vertical="top" wrapText="1"/>
    </xf>
    <xf numFmtId="0" fontId="36" fillId="0" borderId="3" xfId="0" applyFont="1" applyBorder="1" applyAlignment="1">
      <alignment vertical="top"/>
    </xf>
    <xf numFmtId="0" fontId="36" fillId="0" borderId="3" xfId="0" applyNumberFormat="1" applyFont="1" applyFill="1" applyBorder="1" applyAlignment="1">
      <alignment horizontal="left" vertical="top" wrapText="1"/>
    </xf>
    <xf numFmtId="0" fontId="36" fillId="0" borderId="3" xfId="0" applyFont="1" applyFill="1" applyBorder="1" applyAlignment="1">
      <alignment horizontal="right" vertical="top"/>
    </xf>
    <xf numFmtId="0" fontId="25" fillId="0" borderId="0" xfId="0" applyFont="1" applyFill="1" applyBorder="1" applyAlignment="1">
      <alignment vertical="top"/>
    </xf>
    <xf numFmtId="0" fontId="25" fillId="0" borderId="0" xfId="0" applyNumberFormat="1" applyFont="1" applyFill="1" applyBorder="1" applyAlignment="1">
      <alignment horizontal="center" vertical="top"/>
    </xf>
    <xf numFmtId="0" fontId="26" fillId="0" borderId="0" xfId="0" applyFont="1" applyFill="1" applyBorder="1" applyAlignment="1">
      <alignment vertical="top"/>
    </xf>
    <xf numFmtId="0" fontId="36" fillId="0" borderId="0" xfId="0" applyFont="1" applyFill="1" applyBorder="1" applyAlignment="1">
      <alignment vertical="top"/>
    </xf>
    <xf numFmtId="0" fontId="33" fillId="0" borderId="0" xfId="0" applyNumberFormat="1" applyFont="1" applyFill="1" applyBorder="1" applyAlignment="1">
      <alignment horizontal="center"/>
    </xf>
    <xf numFmtId="4" fontId="36" fillId="0" borderId="0" xfId="0" applyNumberFormat="1" applyFont="1" applyBorder="1" applyAlignment="1">
      <alignment horizontal="center" vertical="top"/>
    </xf>
    <xf numFmtId="4" fontId="36" fillId="0" borderId="3" xfId="0" applyNumberFormat="1" applyFont="1" applyBorder="1" applyAlignment="1">
      <alignment horizontal="center" vertical="top"/>
    </xf>
    <xf numFmtId="49" fontId="36" fillId="0" borderId="3" xfId="0" applyNumberFormat="1" applyFont="1" applyBorder="1" applyAlignment="1">
      <alignment vertical="top"/>
    </xf>
    <xf numFmtId="49" fontId="36" fillId="0" borderId="0" xfId="0" applyNumberFormat="1" applyFont="1" applyAlignment="1">
      <alignment vertical="top"/>
    </xf>
    <xf numFmtId="49" fontId="25" fillId="3" borderId="0" xfId="0" applyNumberFormat="1" applyFont="1" applyFill="1" applyBorder="1" applyAlignment="1">
      <alignment horizontal="left" vertical="top" wrapText="1"/>
    </xf>
    <xf numFmtId="49" fontId="27" fillId="0" borderId="0" xfId="0" applyNumberFormat="1" applyFont="1" applyBorder="1" applyAlignment="1">
      <alignment horizontal="left" vertical="top" wrapText="1"/>
    </xf>
    <xf numFmtId="1" fontId="26" fillId="2" borderId="0" xfId="0" applyNumberFormat="1" applyFont="1" applyFill="1" applyBorder="1" applyAlignment="1">
      <alignment horizontal="center" vertical="top"/>
    </xf>
    <xf numFmtId="1" fontId="32" fillId="0" borderId="0" xfId="0" applyNumberFormat="1" applyFont="1" applyBorder="1" applyAlignment="1">
      <alignment horizontal="center" vertical="top"/>
    </xf>
    <xf numFmtId="0" fontId="33" fillId="0" borderId="5" xfId="0" applyFont="1" applyFill="1" applyBorder="1" applyAlignment="1">
      <alignment horizontal="right" vertical="top"/>
    </xf>
    <xf numFmtId="0" fontId="33" fillId="0" borderId="0" xfId="0" applyFont="1" applyFill="1" applyBorder="1" applyAlignment="1">
      <alignment vertical="top"/>
    </xf>
    <xf numFmtId="0" fontId="40" fillId="0" borderId="0" xfId="0" applyFont="1" applyFill="1" applyBorder="1" applyAlignment="1">
      <alignment vertical="top"/>
    </xf>
    <xf numFmtId="0" fontId="36" fillId="0" borderId="0" xfId="0" applyNumberFormat="1" applyFont="1" applyBorder="1" applyAlignment="1">
      <alignment vertical="top"/>
    </xf>
    <xf numFmtId="49" fontId="33" fillId="0" borderId="5" xfId="0" applyNumberFormat="1" applyFont="1" applyBorder="1" applyAlignment="1">
      <alignment horizontal="left" vertical="top"/>
    </xf>
    <xf numFmtId="0" fontId="27" fillId="0" borderId="0" xfId="0" applyFont="1" applyBorder="1" applyAlignment="1">
      <alignment horizontal="right" vertical="top"/>
    </xf>
    <xf numFmtId="0" fontId="32" fillId="0" borderId="0" xfId="0" applyFont="1" applyBorder="1" applyAlignment="1">
      <alignment horizontal="right" vertical="top"/>
    </xf>
    <xf numFmtId="49" fontId="33" fillId="0" borderId="5" xfId="0" applyNumberFormat="1" applyFont="1" applyBorder="1" applyAlignment="1">
      <alignment horizontal="right" vertical="top"/>
    </xf>
    <xf numFmtId="0" fontId="43" fillId="0" borderId="0" xfId="0" applyFont="1" applyBorder="1" applyAlignment="1">
      <alignment horizontal="left" vertical="top"/>
    </xf>
    <xf numFmtId="0" fontId="43" fillId="0" borderId="0" xfId="0" applyFont="1" applyBorder="1" applyAlignment="1">
      <alignment horizontal="right" vertical="top"/>
    </xf>
    <xf numFmtId="0" fontId="43" fillId="0" borderId="0" xfId="0" applyNumberFormat="1" applyFont="1" applyBorder="1" applyAlignment="1">
      <alignment vertical="top"/>
    </xf>
    <xf numFmtId="0" fontId="43" fillId="2" borderId="0" xfId="0" applyNumberFormat="1" applyFont="1" applyFill="1" applyBorder="1" applyAlignment="1">
      <alignment vertical="top"/>
    </xf>
    <xf numFmtId="1" fontId="43" fillId="2" borderId="0" xfId="0" applyNumberFormat="1" applyFont="1" applyFill="1" applyBorder="1" applyAlignment="1">
      <alignment horizontal="center" vertical="top"/>
    </xf>
    <xf numFmtId="0" fontId="43" fillId="0" borderId="0" xfId="0" applyFont="1" applyFill="1" applyBorder="1" applyAlignment="1">
      <alignment vertical="top"/>
    </xf>
    <xf numFmtId="0" fontId="41" fillId="0" borderId="0" xfId="0" applyFont="1" applyBorder="1" applyAlignment="1">
      <alignment vertical="top"/>
    </xf>
    <xf numFmtId="0" fontId="43" fillId="0" borderId="0" xfId="0" applyFont="1" applyAlignment="1">
      <alignment vertical="top"/>
    </xf>
    <xf numFmtId="49" fontId="38" fillId="0" borderId="5" xfId="0" applyNumberFormat="1" applyFont="1" applyBorder="1" applyAlignment="1">
      <alignment horizontal="right" vertical="top"/>
    </xf>
    <xf numFmtId="49" fontId="38" fillId="0" borderId="5" xfId="0" applyNumberFormat="1" applyFont="1" applyBorder="1" applyAlignment="1">
      <alignment vertical="top"/>
    </xf>
    <xf numFmtId="0" fontId="38" fillId="0" borderId="5" xfId="0" applyFont="1" applyBorder="1" applyAlignment="1">
      <alignment vertical="top" wrapText="1"/>
    </xf>
    <xf numFmtId="0" fontId="37" fillId="0" borderId="0" xfId="0" applyFont="1" applyFill="1" applyBorder="1" applyAlignment="1">
      <alignment vertical="top"/>
    </xf>
    <xf numFmtId="0" fontId="24" fillId="2" borderId="0" xfId="0" applyNumberFormat="1" applyFont="1" applyFill="1" applyBorder="1" applyAlignment="1">
      <alignment vertical="top"/>
    </xf>
    <xf numFmtId="1" fontId="24" fillId="2" borderId="0" xfId="0" applyNumberFormat="1" applyFont="1" applyFill="1" applyBorder="1" applyAlignment="1">
      <alignment horizontal="center" vertical="top"/>
    </xf>
    <xf numFmtId="0" fontId="32" fillId="0" borderId="0" xfId="0" applyFont="1" applyFill="1" applyBorder="1" applyAlignment="1">
      <alignment horizontal="left" vertical="top"/>
    </xf>
    <xf numFmtId="0" fontId="24" fillId="0" borderId="0" xfId="0" applyFont="1" applyFill="1" applyBorder="1" applyAlignment="1">
      <alignment horizontal="left" vertical="top"/>
    </xf>
    <xf numFmtId="0" fontId="24" fillId="0" borderId="0" xfId="0" applyFont="1" applyFill="1" applyBorder="1" applyAlignment="1">
      <alignment vertical="top"/>
    </xf>
    <xf numFmtId="0" fontId="32" fillId="0" borderId="0" xfId="0" applyNumberFormat="1" applyFont="1" applyBorder="1" applyAlignment="1">
      <alignment vertical="top"/>
    </xf>
    <xf numFmtId="0" fontId="32" fillId="0" borderId="0" xfId="0" applyNumberFormat="1" applyFont="1" applyBorder="1" applyAlignment="1">
      <alignment vertical="top" wrapText="1"/>
    </xf>
    <xf numFmtId="0" fontId="33" fillId="0" borderId="0" xfId="0" applyNumberFormat="1" applyFont="1" applyFill="1" applyBorder="1" applyAlignment="1">
      <alignment horizontal="center" vertical="top"/>
    </xf>
    <xf numFmtId="49" fontId="33" fillId="0" borderId="0" xfId="0" applyNumberFormat="1" applyFont="1" applyFill="1" applyBorder="1" applyAlignment="1">
      <alignment horizontal="left" vertical="top"/>
    </xf>
    <xf numFmtId="49" fontId="33" fillId="0" borderId="0" xfId="0" applyNumberFormat="1" applyFont="1" applyFill="1" applyBorder="1" applyAlignment="1">
      <alignment horizontal="left" vertical="top" wrapText="1"/>
    </xf>
    <xf numFmtId="0" fontId="33" fillId="0" borderId="0" xfId="0" applyFont="1" applyFill="1" applyBorder="1" applyAlignment="1">
      <alignment horizontal="center" vertical="top"/>
    </xf>
    <xf numFmtId="0" fontId="33" fillId="0" borderId="0" xfId="0" applyNumberFormat="1" applyFont="1" applyFill="1" applyBorder="1" applyAlignment="1">
      <alignment vertical="top"/>
    </xf>
    <xf numFmtId="0" fontId="24" fillId="0" borderId="0" xfId="0" applyFont="1" applyBorder="1" applyAlignment="1">
      <alignment vertical="top"/>
    </xf>
    <xf numFmtId="0" fontId="45" fillId="0" borderId="5" xfId="0" applyFont="1" applyBorder="1" applyAlignment="1">
      <alignment horizontal="left" vertical="top"/>
    </xf>
    <xf numFmtId="0" fontId="45" fillId="0" borderId="5" xfId="0" applyFont="1" applyBorder="1" applyAlignment="1">
      <alignment vertical="top" wrapText="1"/>
    </xf>
    <xf numFmtId="0" fontId="45" fillId="0" borderId="5" xfId="0" applyFont="1" applyBorder="1" applyAlignment="1">
      <alignment vertical="top"/>
    </xf>
    <xf numFmtId="0" fontId="45" fillId="0" borderId="5" xfId="0" applyFont="1" applyBorder="1" applyAlignment="1">
      <alignment horizontal="center" vertical="top"/>
    </xf>
    <xf numFmtId="0" fontId="45" fillId="0" borderId="5" xfId="0" applyNumberFormat="1" applyFont="1" applyBorder="1" applyAlignment="1">
      <alignment vertical="top"/>
    </xf>
    <xf numFmtId="0" fontId="45" fillId="2" borderId="0" xfId="0" applyNumberFormat="1" applyFont="1" applyFill="1" applyBorder="1" applyAlignment="1">
      <alignment vertical="top"/>
    </xf>
    <xf numFmtId="0" fontId="45" fillId="0" borderId="0" xfId="0" applyFont="1" applyFill="1" applyBorder="1" applyAlignment="1">
      <alignment vertical="top"/>
    </xf>
    <xf numFmtId="49" fontId="46" fillId="0" borderId="0" xfId="0" applyNumberFormat="1" applyFont="1" applyFill="1" applyAlignment="1">
      <alignment vertical="top"/>
    </xf>
    <xf numFmtId="49" fontId="46" fillId="0" borderId="0" xfId="0" applyNumberFormat="1" applyFont="1" applyFill="1" applyAlignment="1">
      <alignment vertical="top" wrapText="1"/>
    </xf>
    <xf numFmtId="0" fontId="46" fillId="0" borderId="0" xfId="0" applyFont="1" applyFill="1" applyAlignment="1">
      <alignment vertical="top"/>
    </xf>
    <xf numFmtId="4" fontId="46" fillId="0" borderId="0" xfId="0" applyNumberFormat="1" applyFont="1" applyFill="1" applyAlignment="1">
      <alignment vertical="top"/>
    </xf>
    <xf numFmtId="4" fontId="46" fillId="0" borderId="0" xfId="0" applyNumberFormat="1" applyFont="1" applyFill="1" applyAlignment="1">
      <alignment horizontal="right" vertical="top"/>
    </xf>
    <xf numFmtId="4" fontId="32" fillId="0" borderId="0" xfId="0" applyNumberFormat="1" applyFont="1" applyFill="1" applyBorder="1" applyAlignment="1">
      <alignment vertical="top"/>
    </xf>
    <xf numFmtId="0" fontId="33" fillId="0" borderId="0" xfId="0" applyFont="1" applyFill="1" applyBorder="1" applyAlignment="1">
      <alignment horizontal="right" vertical="top"/>
    </xf>
    <xf numFmtId="10" fontId="55" fillId="0" borderId="16" xfId="12" applyNumberFormat="1" applyFont="1" applyFill="1" applyBorder="1" applyAlignment="1" applyProtection="1">
      <alignment horizontal="center"/>
    </xf>
    <xf numFmtId="49" fontId="40" fillId="3" borderId="0" xfId="0" applyNumberFormat="1" applyFont="1" applyFill="1" applyBorder="1" applyAlignment="1">
      <alignment horizontal="left" vertical="top"/>
    </xf>
    <xf numFmtId="49" fontId="40" fillId="3" borderId="0" xfId="0" applyNumberFormat="1" applyFont="1" applyFill="1" applyBorder="1" applyAlignment="1">
      <alignment horizontal="left" vertical="top" wrapText="1"/>
    </xf>
    <xf numFmtId="0" fontId="40" fillId="3" borderId="0" xfId="0" applyFont="1" applyFill="1" applyBorder="1" applyAlignment="1">
      <alignment vertical="top"/>
    </xf>
    <xf numFmtId="0" fontId="40" fillId="3" borderId="0" xfId="0" applyFont="1" applyFill="1" applyBorder="1" applyAlignment="1">
      <alignment horizontal="center" vertical="top"/>
    </xf>
    <xf numFmtId="0" fontId="40" fillId="3" borderId="0" xfId="0" applyNumberFormat="1" applyFont="1" applyFill="1" applyBorder="1" applyAlignment="1">
      <alignment horizontal="center" vertical="top"/>
    </xf>
    <xf numFmtId="0" fontId="40" fillId="4" borderId="0" xfId="0" applyNumberFormat="1" applyFont="1" applyFill="1" applyBorder="1" applyAlignment="1">
      <alignment vertical="top"/>
    </xf>
    <xf numFmtId="0" fontId="40" fillId="4" borderId="0" xfId="0" applyFont="1" applyFill="1" applyBorder="1" applyAlignment="1">
      <alignment vertical="top"/>
    </xf>
    <xf numFmtId="0" fontId="51" fillId="0" borderId="0" xfId="0" applyFont="1" applyFill="1" applyBorder="1" applyAlignment="1">
      <alignment vertical="top"/>
    </xf>
    <xf numFmtId="0" fontId="40" fillId="0" borderId="0" xfId="0" applyNumberFormat="1" applyFont="1" applyFill="1" applyBorder="1" applyAlignment="1">
      <alignment horizontal="center" vertical="top"/>
    </xf>
    <xf numFmtId="1" fontId="24" fillId="4" borderId="0" xfId="0" applyNumberFormat="1" applyFont="1" applyFill="1" applyBorder="1" applyAlignment="1">
      <alignment horizontal="center" vertical="top"/>
    </xf>
    <xf numFmtId="1" fontId="54" fillId="2" borderId="0" xfId="0" applyNumberFormat="1" applyFont="1" applyFill="1" applyBorder="1" applyAlignment="1">
      <alignment horizontal="center" vertical="top"/>
    </xf>
    <xf numFmtId="1" fontId="51" fillId="2" borderId="0" xfId="0" applyNumberFormat="1" applyFont="1" applyFill="1" applyBorder="1" applyAlignment="1">
      <alignment horizontal="center" vertical="top"/>
    </xf>
    <xf numFmtId="1" fontId="44" fillId="2" borderId="0" xfId="0" applyNumberFormat="1" applyFont="1" applyFill="1" applyBorder="1" applyAlignment="1">
      <alignment horizontal="center" vertical="top"/>
    </xf>
    <xf numFmtId="1" fontId="32" fillId="2" borderId="0" xfId="0" applyNumberFormat="1" applyFont="1" applyFill="1" applyBorder="1" applyAlignment="1">
      <alignment horizontal="center" vertical="top"/>
    </xf>
    <xf numFmtId="0" fontId="27" fillId="0" borderId="0" xfId="0" applyNumberFormat="1" applyFont="1" applyBorder="1" applyAlignment="1"/>
    <xf numFmtId="1" fontId="43" fillId="0" borderId="0" xfId="0" applyNumberFormat="1" applyFont="1" applyBorder="1" applyAlignment="1">
      <alignment horizontal="left" vertical="top"/>
    </xf>
    <xf numFmtId="1" fontId="26" fillId="0" borderId="0" xfId="0" applyNumberFormat="1" applyFont="1" applyBorder="1" applyAlignment="1">
      <alignment horizontal="left" vertical="top"/>
    </xf>
    <xf numFmtId="1" fontId="36" fillId="0" borderId="0" xfId="0" applyNumberFormat="1" applyFont="1" applyBorder="1" applyAlignment="1">
      <alignment vertical="top"/>
    </xf>
    <xf numFmtId="0" fontId="28" fillId="0" borderId="0" xfId="0" applyFont="1" applyFill="1" applyBorder="1" applyAlignment="1">
      <alignment vertical="top" wrapText="1"/>
    </xf>
    <xf numFmtId="0" fontId="26" fillId="0" borderId="0" xfId="0" applyFont="1" applyBorder="1" applyAlignment="1"/>
    <xf numFmtId="0" fontId="26" fillId="0" borderId="0" xfId="0" applyNumberFormat="1" applyFont="1" applyBorder="1" applyAlignment="1"/>
    <xf numFmtId="0" fontId="26" fillId="2" borderId="0" xfId="0" applyNumberFormat="1" applyFont="1" applyFill="1" applyBorder="1" applyAlignment="1"/>
    <xf numFmtId="0" fontId="43" fillId="0" borderId="0" xfId="0" applyFont="1" applyBorder="1" applyAlignment="1"/>
    <xf numFmtId="0" fontId="43" fillId="0" borderId="0" xfId="0" applyNumberFormat="1" applyFont="1" applyBorder="1" applyAlignment="1"/>
    <xf numFmtId="0" fontId="27" fillId="0" borderId="0" xfId="0" applyFont="1" applyBorder="1" applyAlignment="1"/>
    <xf numFmtId="0" fontId="25" fillId="2" borderId="0" xfId="0" applyNumberFormat="1" applyFont="1" applyFill="1" applyBorder="1" applyAlignment="1"/>
    <xf numFmtId="0" fontId="28" fillId="0" borderId="0" xfId="0" applyNumberFormat="1" applyFont="1" applyBorder="1" applyAlignment="1"/>
    <xf numFmtId="0" fontId="25" fillId="3" borderId="0" xfId="0" applyFont="1" applyFill="1" applyBorder="1" applyAlignment="1"/>
    <xf numFmtId="0" fontId="25" fillId="3" borderId="0" xfId="0" applyNumberFormat="1" applyFont="1" applyFill="1" applyBorder="1" applyAlignment="1">
      <alignment horizontal="center"/>
    </xf>
    <xf numFmtId="0" fontId="25" fillId="4" borderId="0" xfId="0" applyNumberFormat="1" applyFont="1" applyFill="1" applyBorder="1" applyAlignment="1"/>
    <xf numFmtId="0" fontId="27" fillId="0" borderId="0" xfId="0" applyNumberFormat="1" applyFont="1" applyBorder="1" applyAlignment="1">
      <alignment horizontal="center"/>
    </xf>
    <xf numFmtId="0" fontId="37" fillId="0" borderId="5" xfId="0" applyFont="1" applyBorder="1" applyAlignment="1"/>
    <xf numFmtId="0" fontId="37" fillId="0" borderId="5" xfId="0" applyNumberFormat="1" applyFont="1" applyBorder="1" applyAlignment="1"/>
    <xf numFmtId="0" fontId="37" fillId="0" borderId="5" xfId="0" applyNumberFormat="1" applyFont="1" applyBorder="1" applyAlignment="1">
      <alignment horizontal="center"/>
    </xf>
    <xf numFmtId="0" fontId="47" fillId="2" borderId="0" xfId="0" applyNumberFormat="1" applyFont="1" applyFill="1" applyBorder="1" applyAlignment="1"/>
    <xf numFmtId="4" fontId="29" fillId="0" borderId="0" xfId="0" applyNumberFormat="1" applyFont="1" applyBorder="1" applyAlignment="1"/>
    <xf numFmtId="4" fontId="53" fillId="2" borderId="0" xfId="0" applyNumberFormat="1" applyFont="1" applyFill="1" applyBorder="1" applyAlignment="1"/>
    <xf numFmtId="0" fontId="28" fillId="0" borderId="0" xfId="0" applyFont="1" applyBorder="1" applyAlignment="1"/>
    <xf numFmtId="4" fontId="28" fillId="0" borderId="0" xfId="0" applyNumberFormat="1" applyFont="1" applyBorder="1" applyAlignment="1"/>
    <xf numFmtId="4" fontId="28" fillId="0" borderId="0" xfId="0" applyNumberFormat="1" applyFont="1" applyBorder="1" applyAlignment="1">
      <alignment horizontal="center"/>
    </xf>
    <xf numFmtId="0" fontId="33" fillId="0" borderId="5" xfId="0" applyFont="1" applyFill="1" applyBorder="1" applyAlignment="1">
      <alignment horizontal="right"/>
    </xf>
    <xf numFmtId="0" fontId="33" fillId="0" borderId="5" xfId="0" applyFont="1" applyBorder="1" applyAlignment="1"/>
    <xf numFmtId="4" fontId="33" fillId="0" borderId="5" xfId="0" applyNumberFormat="1" applyFont="1" applyBorder="1" applyAlignment="1">
      <alignment horizontal="center"/>
    </xf>
    <xf numFmtId="0" fontId="30" fillId="2" borderId="0" xfId="0" applyNumberFormat="1" applyFont="1" applyFill="1" applyBorder="1" applyAlignment="1"/>
    <xf numFmtId="9" fontId="53" fillId="2" borderId="0" xfId="12" applyFont="1" applyFill="1" applyBorder="1" applyAlignment="1">
      <alignment horizontal="center"/>
    </xf>
    <xf numFmtId="9" fontId="53" fillId="4" borderId="0" xfId="12" applyFont="1" applyFill="1" applyBorder="1" applyAlignment="1">
      <alignment horizontal="center"/>
    </xf>
    <xf numFmtId="9" fontId="53" fillId="0" borderId="0" xfId="12" applyFont="1" applyBorder="1" applyAlignment="1">
      <alignment horizontal="center"/>
    </xf>
    <xf numFmtId="0" fontId="63" fillId="0" borderId="0" xfId="0" applyFont="1" applyFill="1" applyBorder="1" applyAlignment="1">
      <alignment vertical="top" wrapText="1"/>
    </xf>
    <xf numFmtId="4" fontId="26" fillId="0" borderId="0" xfId="0" applyNumberFormat="1" applyFont="1" applyBorder="1" applyAlignment="1">
      <alignment horizontal="center"/>
    </xf>
    <xf numFmtId="4" fontId="43" fillId="0" borderId="0" xfId="0" applyNumberFormat="1" applyFont="1" applyBorder="1" applyAlignment="1">
      <alignment horizontal="center"/>
    </xf>
    <xf numFmtId="4" fontId="27" fillId="0" borderId="0" xfId="0" applyNumberFormat="1" applyFont="1" applyBorder="1" applyAlignment="1">
      <alignment horizontal="center"/>
    </xf>
    <xf numFmtId="4" fontId="25" fillId="3" borderId="0" xfId="0" applyNumberFormat="1" applyFont="1" applyFill="1" applyBorder="1" applyAlignment="1">
      <alignment horizontal="center"/>
    </xf>
    <xf numFmtId="4" fontId="37" fillId="0" borderId="5" xfId="0" applyNumberFormat="1" applyFont="1" applyBorder="1" applyAlignment="1">
      <alignment horizontal="center"/>
    </xf>
    <xf numFmtId="4" fontId="33" fillId="0" borderId="5" xfId="0" applyNumberFormat="1" applyFont="1" applyFill="1" applyBorder="1" applyAlignment="1">
      <alignment horizontal="right"/>
    </xf>
    <xf numFmtId="0" fontId="63" fillId="0" borderId="0" xfId="0" applyFont="1" applyFill="1" applyAlignment="1">
      <alignment vertical="top" wrapText="1"/>
    </xf>
    <xf numFmtId="1" fontId="36" fillId="0" borderId="0" xfId="0" applyNumberFormat="1" applyFont="1" applyFill="1" applyBorder="1" applyAlignment="1">
      <alignment vertical="top"/>
    </xf>
    <xf numFmtId="4" fontId="26" fillId="0" borderId="0" xfId="0" applyNumberFormat="1" applyFont="1" applyBorder="1" applyAlignment="1"/>
    <xf numFmtId="4" fontId="43" fillId="0" borderId="0" xfId="0" applyNumberFormat="1" applyFont="1" applyBorder="1" applyAlignment="1"/>
    <xf numFmtId="4" fontId="27" fillId="0" borderId="0" xfId="0" applyNumberFormat="1" applyFont="1" applyBorder="1" applyAlignment="1"/>
    <xf numFmtId="4" fontId="25" fillId="3" borderId="0" xfId="0" applyNumberFormat="1" applyFont="1" applyFill="1" applyBorder="1" applyAlignment="1"/>
    <xf numFmtId="4" fontId="37" fillId="0" borderId="5" xfId="0" applyNumberFormat="1" applyFont="1" applyBorder="1" applyAlignment="1"/>
    <xf numFmtId="4" fontId="33" fillId="0" borderId="5" xfId="0" applyNumberFormat="1" applyFont="1" applyBorder="1" applyAlignment="1"/>
    <xf numFmtId="0" fontId="63" fillId="0" borderId="0" xfId="7" applyFont="1" applyFill="1" applyAlignment="1">
      <alignment vertical="top" wrapText="1"/>
    </xf>
    <xf numFmtId="0" fontId="63" fillId="0" borderId="0" xfId="0" applyFont="1" applyBorder="1" applyAlignment="1">
      <alignment vertical="top" wrapText="1"/>
    </xf>
    <xf numFmtId="0" fontId="30" fillId="0" borderId="0" xfId="0" applyFont="1" applyAlignment="1">
      <alignment vertical="top" wrapText="1"/>
    </xf>
    <xf numFmtId="4" fontId="68" fillId="0" borderId="0" xfId="0" applyNumberFormat="1" applyFont="1" applyFill="1" applyBorder="1" applyAlignment="1">
      <alignment horizontal="center" vertical="top"/>
    </xf>
    <xf numFmtId="0" fontId="69" fillId="0" borderId="0" xfId="0" applyFont="1" applyFill="1" applyAlignment="1">
      <alignment vertical="top" wrapText="1"/>
    </xf>
    <xf numFmtId="0" fontId="65" fillId="0" borderId="0" xfId="0" applyFont="1" applyFill="1" applyAlignment="1">
      <alignment vertical="top" wrapText="1"/>
    </xf>
    <xf numFmtId="0" fontId="33" fillId="0" borderId="5" xfId="0" applyFont="1" applyFill="1" applyBorder="1" applyAlignment="1">
      <alignment vertical="top"/>
    </xf>
    <xf numFmtId="0" fontId="36" fillId="0" borderId="0" xfId="0" applyNumberFormat="1" applyFont="1" applyFill="1" applyBorder="1" applyAlignment="1">
      <alignment vertical="top" wrapText="1"/>
    </xf>
    <xf numFmtId="0" fontId="70" fillId="0" borderId="0" xfId="0" applyFont="1" applyFill="1" applyBorder="1" applyAlignment="1">
      <alignment vertical="top"/>
    </xf>
    <xf numFmtId="0" fontId="70" fillId="0" borderId="0" xfId="0" applyFont="1" applyFill="1" applyBorder="1" applyAlignment="1">
      <alignment horizontal="right" vertical="top"/>
    </xf>
    <xf numFmtId="0" fontId="70" fillId="0" borderId="0" xfId="0" applyNumberFormat="1" applyFont="1" applyFill="1" applyBorder="1" applyAlignment="1">
      <alignment horizontal="center" vertical="top"/>
    </xf>
    <xf numFmtId="4" fontId="70" fillId="0" borderId="0" xfId="0" applyNumberFormat="1" applyFont="1" applyFill="1" applyBorder="1" applyAlignment="1">
      <alignment horizontal="center" vertical="top"/>
    </xf>
    <xf numFmtId="0" fontId="68" fillId="0" borderId="0" xfId="0" applyFont="1" applyFill="1" applyBorder="1" applyAlignment="1">
      <alignment vertical="top"/>
    </xf>
    <xf numFmtId="0" fontId="67" fillId="0" borderId="0" xfId="0" applyFont="1" applyFill="1" applyBorder="1" applyAlignment="1">
      <alignment vertical="top" wrapText="1"/>
    </xf>
    <xf numFmtId="1" fontId="68" fillId="0" borderId="0" xfId="0" applyNumberFormat="1" applyFont="1" applyFill="1" applyBorder="1" applyAlignment="1">
      <alignment vertical="top"/>
    </xf>
    <xf numFmtId="0" fontId="65" fillId="0" borderId="0" xfId="0" applyFont="1" applyBorder="1" applyAlignment="1">
      <alignment vertical="top" wrapText="1"/>
    </xf>
    <xf numFmtId="0" fontId="41" fillId="0" borderId="0" xfId="0" applyFont="1" applyBorder="1" applyAlignment="1">
      <alignment vertical="top" wrapText="1"/>
    </xf>
    <xf numFmtId="0" fontId="38" fillId="0" borderId="5" xfId="0" applyFont="1" applyBorder="1" applyAlignment="1">
      <alignment horizontal="left" vertical="top"/>
    </xf>
    <xf numFmtId="0" fontId="37" fillId="0" borderId="5" xfId="0" applyFont="1" applyFill="1" applyBorder="1" applyAlignment="1">
      <alignment vertical="top"/>
    </xf>
    <xf numFmtId="0" fontId="28" fillId="0" borderId="0" xfId="0" applyFont="1" applyAlignment="1">
      <alignment horizontal="left" wrapText="1"/>
    </xf>
    <xf numFmtId="49" fontId="28" fillId="0" borderId="0" xfId="0" applyNumberFormat="1" applyFont="1" applyBorder="1" applyAlignment="1">
      <alignment vertical="top" wrapText="1"/>
    </xf>
    <xf numFmtId="49" fontId="36" fillId="0" borderId="0" xfId="0" applyNumberFormat="1" applyFont="1" applyFill="1" applyBorder="1" applyAlignment="1">
      <alignment horizontal="left" vertical="top" wrapText="1"/>
    </xf>
    <xf numFmtId="0" fontId="30" fillId="0" borderId="0" xfId="0" applyFont="1" applyBorder="1" applyAlignment="1">
      <alignment vertical="top" wrapText="1"/>
    </xf>
    <xf numFmtId="0" fontId="72" fillId="0" borderId="0" xfId="0" applyFont="1" applyAlignment="1">
      <alignment horizontal="center" vertical="top" wrapText="1"/>
    </xf>
    <xf numFmtId="4" fontId="65" fillId="0" borderId="0" xfId="0" applyNumberFormat="1" applyFont="1" applyBorder="1" applyAlignment="1">
      <alignment horizontal="center" vertical="top" wrapText="1"/>
    </xf>
    <xf numFmtId="0" fontId="64" fillId="0" borderId="0" xfId="0" applyFont="1" applyBorder="1" applyAlignment="1">
      <alignment horizontal="center" vertical="top" wrapText="1"/>
    </xf>
    <xf numFmtId="0" fontId="32" fillId="0" borderId="0" xfId="0" applyNumberFormat="1" applyFont="1" applyFill="1" applyAlignment="1">
      <alignment horizontal="center" vertical="center" wrapText="1"/>
    </xf>
    <xf numFmtId="0" fontId="32" fillId="0" borderId="0" xfId="0" applyNumberFormat="1" applyFont="1" applyFill="1" applyAlignment="1">
      <alignment horizontal="center" vertical="top" wrapText="1"/>
    </xf>
    <xf numFmtId="0" fontId="65" fillId="0" borderId="0" xfId="0" applyFont="1" applyBorder="1" applyAlignment="1">
      <alignment horizontal="center" vertical="top" wrapText="1"/>
    </xf>
    <xf numFmtId="0" fontId="64" fillId="0" borderId="0" xfId="0" applyFont="1" applyAlignment="1">
      <alignment horizontal="center" vertical="top" wrapText="1"/>
    </xf>
    <xf numFmtId="4" fontId="64" fillId="0" borderId="0" xfId="0" applyNumberFormat="1" applyFont="1" applyBorder="1" applyAlignment="1">
      <alignment horizontal="center" vertical="top" wrapText="1"/>
    </xf>
    <xf numFmtId="0" fontId="63" fillId="0" borderId="0" xfId="0" applyFont="1" applyAlignment="1">
      <alignment horizontal="center" vertical="top" wrapText="1"/>
    </xf>
    <xf numFmtId="0" fontId="65" fillId="0" borderId="0" xfId="0" applyFont="1" applyAlignment="1">
      <alignment vertical="top" wrapText="1"/>
    </xf>
    <xf numFmtId="0" fontId="30" fillId="0" borderId="0" xfId="0" applyFont="1" applyBorder="1" applyAlignment="1">
      <alignment horizontal="left" vertical="top" wrapText="1"/>
    </xf>
    <xf numFmtId="49" fontId="36" fillId="0" borderId="0" xfId="0" applyNumberFormat="1" applyFont="1" applyBorder="1" applyAlignment="1">
      <alignment vertical="top"/>
    </xf>
    <xf numFmtId="4" fontId="29" fillId="0" borderId="0" xfId="0" applyNumberFormat="1" applyFont="1" applyFill="1" applyBorder="1" applyAlignment="1">
      <alignment horizontal="center"/>
    </xf>
    <xf numFmtId="1" fontId="76" fillId="0" borderId="0" xfId="0" applyNumberFormat="1" applyFont="1" applyBorder="1" applyAlignment="1">
      <alignment horizontal="center"/>
    </xf>
    <xf numFmtId="4" fontId="76" fillId="0" borderId="0" xfId="0" applyNumberFormat="1" applyFont="1" applyBorder="1" applyAlignment="1">
      <alignment horizontal="center"/>
    </xf>
    <xf numFmtId="0" fontId="28" fillId="0" borderId="0" xfId="0" applyFont="1" applyBorder="1" applyAlignment="1">
      <alignment horizontal="right" vertical="center"/>
    </xf>
    <xf numFmtId="2" fontId="41" fillId="0" borderId="0" xfId="6" applyNumberFormat="1" applyFont="1" applyBorder="1" applyAlignment="1" applyProtection="1">
      <alignment vertical="top" wrapText="1"/>
    </xf>
    <xf numFmtId="4" fontId="78" fillId="0" borderId="0" xfId="0" applyNumberFormat="1" applyFont="1" applyBorder="1" applyAlignment="1">
      <alignment horizontal="center"/>
    </xf>
    <xf numFmtId="3" fontId="28" fillId="0" borderId="0" xfId="0" applyNumberFormat="1" applyFont="1" applyFill="1" applyBorder="1" applyAlignment="1">
      <alignment vertical="top"/>
    </xf>
    <xf numFmtId="0" fontId="84" fillId="0" borderId="0" xfId="0" applyFont="1" applyFill="1" applyBorder="1" applyAlignment="1">
      <alignment vertical="top" wrapText="1"/>
    </xf>
    <xf numFmtId="0" fontId="67" fillId="0" borderId="0" xfId="0" applyFont="1" applyBorder="1" applyAlignment="1">
      <alignment horizontal="right" vertical="top"/>
    </xf>
    <xf numFmtId="0" fontId="30" fillId="0" borderId="0" xfId="0" applyNumberFormat="1" applyFont="1" applyBorder="1" applyAlignment="1">
      <alignment horizontal="left" vertical="top" wrapText="1"/>
    </xf>
    <xf numFmtId="0" fontId="41" fillId="0" borderId="0" xfId="0" applyFont="1" applyAlignment="1">
      <alignment horizontal="left" wrapText="1"/>
    </xf>
    <xf numFmtId="0" fontId="36" fillId="0" borderId="0" xfId="0" applyNumberFormat="1" applyFont="1" applyFill="1" applyBorder="1" applyAlignment="1">
      <alignment vertical="top"/>
    </xf>
    <xf numFmtId="2" fontId="67" fillId="0" borderId="0" xfId="6" applyNumberFormat="1" applyFont="1" applyBorder="1" applyAlignment="1" applyProtection="1">
      <alignment vertical="top" wrapText="1"/>
    </xf>
    <xf numFmtId="0" fontId="41" fillId="0" borderId="0" xfId="0" applyFont="1" applyAlignment="1">
      <alignment vertical="top" wrapText="1"/>
    </xf>
    <xf numFmtId="0" fontId="67" fillId="0" borderId="0" xfId="0" applyFont="1" applyFill="1" applyBorder="1" applyAlignment="1">
      <alignment vertical="top"/>
    </xf>
    <xf numFmtId="2" fontId="30" fillId="0" borderId="0" xfId="0" applyNumberFormat="1" applyFont="1" applyFill="1" applyBorder="1" applyAlignment="1">
      <alignment horizontal="left" vertical="top" wrapText="1"/>
    </xf>
    <xf numFmtId="0" fontId="67" fillId="0" borderId="0" xfId="0" applyNumberFormat="1" applyFont="1" applyFill="1" applyBorder="1" applyAlignment="1">
      <alignment horizontal="left" vertical="top" wrapText="1"/>
    </xf>
    <xf numFmtId="0" fontId="41" fillId="0" borderId="0" xfId="0" applyFont="1" applyFill="1" applyBorder="1" applyAlignment="1">
      <alignment horizontal="left" vertical="top" wrapText="1"/>
    </xf>
    <xf numFmtId="0" fontId="41" fillId="0" borderId="0" xfId="0" applyFont="1" applyBorder="1" applyAlignment="1">
      <alignment horizontal="left" vertical="top" wrapText="1"/>
    </xf>
    <xf numFmtId="0" fontId="30" fillId="0" borderId="0" xfId="0" applyFont="1" applyFill="1" applyAlignment="1">
      <alignment vertical="top" wrapText="1"/>
    </xf>
    <xf numFmtId="0" fontId="67" fillId="0" borderId="0" xfId="0" applyNumberFormat="1" applyFont="1" applyFill="1" applyBorder="1" applyAlignment="1">
      <alignment vertical="top" wrapText="1"/>
    </xf>
    <xf numFmtId="0" fontId="41" fillId="0" borderId="0" xfId="0" applyFont="1" applyFill="1" applyAlignment="1">
      <alignment vertical="top" wrapText="1"/>
    </xf>
    <xf numFmtId="4" fontId="32" fillId="0" borderId="0" xfId="0" applyNumberFormat="1" applyFont="1" applyFill="1" applyBorder="1" applyAlignment="1">
      <alignment horizontal="center"/>
    </xf>
    <xf numFmtId="0" fontId="67" fillId="0" borderId="0" xfId="0" applyFont="1" applyBorder="1" applyAlignment="1">
      <alignment horizontal="left" vertical="top"/>
    </xf>
    <xf numFmtId="0" fontId="67" fillId="0" borderId="0" xfId="0" applyFont="1" applyFill="1" applyBorder="1" applyAlignment="1">
      <alignment horizontal="center" vertical="top"/>
    </xf>
    <xf numFmtId="2" fontId="51" fillId="0" borderId="0" xfId="0" applyNumberFormat="1" applyFont="1" applyFill="1" applyBorder="1" applyAlignment="1">
      <alignment horizontal="center"/>
    </xf>
    <xf numFmtId="3" fontId="67" fillId="0" borderId="0" xfId="0" applyNumberFormat="1" applyFont="1" applyFill="1" applyBorder="1" applyAlignment="1">
      <alignment vertical="top"/>
    </xf>
    <xf numFmtId="3" fontId="83" fillId="0" borderId="0" xfId="0" applyNumberFormat="1" applyFont="1" applyFill="1" applyBorder="1" applyAlignment="1">
      <alignment vertical="top"/>
    </xf>
    <xf numFmtId="0" fontId="64" fillId="0" borderId="0" xfId="0" applyFont="1" applyFill="1" applyAlignment="1">
      <alignment vertical="top" wrapText="1"/>
    </xf>
    <xf numFmtId="4" fontId="27" fillId="0" borderId="0" xfId="0" applyNumberFormat="1" applyFont="1" applyFill="1" applyBorder="1" applyAlignment="1">
      <alignment vertical="top"/>
    </xf>
    <xf numFmtId="4" fontId="85" fillId="0" borderId="0" xfId="0" applyNumberFormat="1" applyFont="1" applyBorder="1" applyAlignment="1">
      <alignment horizontal="center"/>
    </xf>
    <xf numFmtId="1" fontId="29" fillId="0" borderId="0" xfId="0" applyNumberFormat="1" applyFont="1" applyFill="1" applyBorder="1" applyAlignment="1">
      <alignment horizontal="center"/>
    </xf>
    <xf numFmtId="2" fontId="24" fillId="0" borderId="0" xfId="0" applyNumberFormat="1" applyFont="1" applyFill="1" applyBorder="1" applyAlignment="1">
      <alignment horizontal="left" vertical="top" wrapText="1"/>
    </xf>
    <xf numFmtId="0" fontId="75" fillId="0" borderId="0" xfId="0" applyFont="1" applyFill="1" applyAlignment="1">
      <alignment vertical="top" wrapText="1"/>
    </xf>
    <xf numFmtId="0" fontId="86" fillId="0" borderId="0" xfId="0" applyFont="1" applyFill="1" applyBorder="1" applyAlignment="1">
      <alignment vertical="top" wrapText="1"/>
    </xf>
    <xf numFmtId="0" fontId="45" fillId="0" borderId="21" xfId="0" applyFont="1" applyBorder="1" applyAlignment="1">
      <alignment horizontal="left" vertical="top"/>
    </xf>
    <xf numFmtId="0" fontId="89" fillId="0" borderId="0" xfId="1" applyFont="1" applyFill="1" applyBorder="1" applyAlignment="1" applyProtection="1">
      <alignment horizontal="left" vertical="top" wrapText="1"/>
    </xf>
    <xf numFmtId="4" fontId="90" fillId="0" borderId="0" xfId="0" applyNumberFormat="1" applyFont="1" applyBorder="1" applyAlignment="1">
      <alignment horizontal="center"/>
    </xf>
    <xf numFmtId="0" fontId="64" fillId="0" borderId="0" xfId="0" applyFont="1" applyBorder="1" applyAlignment="1">
      <alignment vertical="top" wrapText="1"/>
    </xf>
    <xf numFmtId="2" fontId="97" fillId="0" borderId="0" xfId="6" applyNumberFormat="1" applyFont="1" applyBorder="1" applyAlignment="1" applyProtection="1">
      <alignment vertical="top" wrapText="1"/>
    </xf>
    <xf numFmtId="1" fontId="85" fillId="0" borderId="0" xfId="0" applyNumberFormat="1" applyFont="1" applyBorder="1" applyAlignment="1">
      <alignment horizontal="center"/>
    </xf>
    <xf numFmtId="0" fontId="36" fillId="0" borderId="0" xfId="0" applyNumberFormat="1" applyFont="1" applyFill="1" applyBorder="1" applyAlignment="1">
      <alignment horizontal="left" vertical="top"/>
    </xf>
    <xf numFmtId="0" fontId="98" fillId="0" borderId="0" xfId="0" applyFont="1" applyAlignment="1">
      <alignment vertical="top"/>
    </xf>
    <xf numFmtId="49" fontId="98" fillId="0" borderId="0" xfId="0" applyNumberFormat="1" applyFont="1" applyAlignment="1">
      <alignment horizontal="left" vertical="top" wrapText="1"/>
    </xf>
    <xf numFmtId="0" fontId="98" fillId="0" borderId="0" xfId="0" applyFont="1" applyAlignment="1">
      <alignment horizontal="center" vertical="top"/>
    </xf>
    <xf numFmtId="0" fontId="98" fillId="0" borderId="0" xfId="0" applyNumberFormat="1" applyFont="1" applyAlignment="1">
      <alignment vertical="top"/>
    </xf>
    <xf numFmtId="0" fontId="98" fillId="2" borderId="0" xfId="0" applyNumberFormat="1" applyFont="1" applyFill="1" applyBorder="1" applyAlignment="1">
      <alignment vertical="top"/>
    </xf>
    <xf numFmtId="49" fontId="99" fillId="0" borderId="0" xfId="0" applyNumberFormat="1" applyFont="1" applyFill="1" applyAlignment="1">
      <alignment vertical="top"/>
    </xf>
    <xf numFmtId="49" fontId="99" fillId="0" borderId="0" xfId="0" applyNumberFormat="1" applyFont="1" applyFill="1" applyAlignment="1">
      <alignment vertical="top" wrapText="1"/>
    </xf>
    <xf numFmtId="0" fontId="99" fillId="0" borderId="0" xfId="0" applyFont="1" applyFill="1" applyAlignment="1">
      <alignment vertical="top"/>
    </xf>
    <xf numFmtId="4" fontId="99" fillId="0" borderId="0" xfId="0" applyNumberFormat="1" applyFont="1" applyFill="1" applyAlignment="1">
      <alignment vertical="top"/>
    </xf>
    <xf numFmtId="4" fontId="99" fillId="0" borderId="0" xfId="0" applyNumberFormat="1" applyFont="1" applyFill="1" applyAlignment="1">
      <alignment horizontal="right" vertical="top"/>
    </xf>
    <xf numFmtId="4" fontId="98" fillId="0" borderId="0" xfId="0" applyNumberFormat="1" applyFont="1" applyFill="1" applyBorder="1" applyAlignment="1">
      <alignment vertical="top"/>
    </xf>
    <xf numFmtId="4" fontId="100" fillId="0" borderId="0" xfId="0" applyNumberFormat="1" applyFont="1" applyFill="1" applyAlignment="1">
      <alignment horizontal="center" vertical="top"/>
    </xf>
    <xf numFmtId="0" fontId="98" fillId="0" borderId="0" xfId="0" applyFont="1" applyBorder="1" applyAlignment="1">
      <alignment vertical="top"/>
    </xf>
    <xf numFmtId="49" fontId="98" fillId="0" borderId="0" xfId="0" applyNumberFormat="1" applyFont="1" applyBorder="1" applyAlignment="1">
      <alignment horizontal="left" vertical="top" wrapText="1"/>
    </xf>
    <xf numFmtId="0" fontId="98" fillId="0" borderId="0" xfId="0" applyFont="1" applyBorder="1" applyAlignment="1">
      <alignment horizontal="center" vertical="top"/>
    </xf>
    <xf numFmtId="0" fontId="98" fillId="0" borderId="0" xfId="0" applyNumberFormat="1" applyFont="1" applyBorder="1" applyAlignment="1">
      <alignment vertical="top"/>
    </xf>
    <xf numFmtId="0" fontId="102" fillId="0" borderId="0" xfId="0" applyFont="1" applyBorder="1" applyAlignment="1">
      <alignment vertical="top"/>
    </xf>
    <xf numFmtId="49" fontId="102" fillId="0" borderId="0" xfId="0" applyNumberFormat="1" applyFont="1" applyBorder="1" applyAlignment="1">
      <alignment horizontal="left" vertical="top"/>
    </xf>
    <xf numFmtId="0" fontId="102" fillId="0" borderId="0" xfId="0" applyFont="1" applyBorder="1" applyAlignment="1">
      <alignment horizontal="center" vertical="top"/>
    </xf>
    <xf numFmtId="0" fontId="102" fillId="0" borderId="0" xfId="0" applyNumberFormat="1" applyFont="1" applyBorder="1" applyAlignment="1">
      <alignment vertical="top"/>
    </xf>
    <xf numFmtId="0" fontId="102" fillId="2" borderId="0" xfId="0" applyNumberFormat="1" applyFont="1" applyFill="1" applyBorder="1" applyAlignment="1">
      <alignment vertical="top"/>
    </xf>
    <xf numFmtId="0" fontId="67" fillId="0" borderId="0" xfId="0" applyNumberFormat="1" applyFont="1" applyFill="1" applyBorder="1" applyAlignment="1" applyProtection="1">
      <alignment vertical="top" wrapText="1"/>
    </xf>
    <xf numFmtId="0" fontId="67" fillId="0" borderId="0" xfId="0" applyFont="1" applyBorder="1" applyAlignment="1">
      <alignment horizontal="left" vertical="top" wrapText="1"/>
    </xf>
    <xf numFmtId="0" fontId="67" fillId="0" borderId="0" xfId="0" applyFont="1" applyAlignment="1">
      <alignment vertical="top" wrapText="1"/>
    </xf>
    <xf numFmtId="0" fontId="103" fillId="0" borderId="0" xfId="0" applyFont="1" applyAlignment="1">
      <alignment vertical="center"/>
    </xf>
    <xf numFmtId="0" fontId="28" fillId="0" borderId="0" xfId="0" applyFont="1" applyFill="1" applyBorder="1" applyAlignment="1">
      <alignment vertical="top"/>
    </xf>
    <xf numFmtId="0" fontId="30" fillId="0" borderId="0" xfId="0" applyFont="1" applyFill="1" applyBorder="1" applyAlignment="1">
      <alignment horizontal="center" vertical="top"/>
    </xf>
    <xf numFmtId="3" fontId="31" fillId="0" borderId="0" xfId="0" applyNumberFormat="1" applyFont="1" applyFill="1" applyBorder="1" applyAlignment="1">
      <alignment vertical="top"/>
    </xf>
    <xf numFmtId="0" fontId="27" fillId="0" borderId="0" xfId="0" applyFont="1" applyFill="1" applyBorder="1" applyAlignment="1">
      <alignment vertical="top"/>
    </xf>
    <xf numFmtId="2" fontId="24" fillId="0" borderId="0" xfId="0" applyNumberFormat="1" applyFont="1" applyFill="1" applyBorder="1" applyAlignment="1">
      <alignment horizontal="center"/>
    </xf>
    <xf numFmtId="0" fontId="28" fillId="0" borderId="0" xfId="0" applyFont="1" applyBorder="1" applyAlignment="1">
      <alignment horizontal="left" vertical="top"/>
    </xf>
    <xf numFmtId="0" fontId="28" fillId="0" borderId="0" xfId="0" applyFont="1" applyBorder="1" applyAlignment="1">
      <alignment horizontal="right" vertical="top"/>
    </xf>
    <xf numFmtId="1" fontId="29" fillId="0" borderId="0" xfId="0" applyNumberFormat="1" applyFont="1" applyBorder="1" applyAlignment="1">
      <alignment horizontal="center"/>
    </xf>
    <xf numFmtId="4" fontId="32" fillId="0" borderId="0" xfId="0" applyNumberFormat="1" applyFont="1" applyBorder="1" applyAlignment="1">
      <alignment horizontal="center"/>
    </xf>
    <xf numFmtId="4" fontId="29" fillId="0" borderId="0" xfId="0" applyNumberFormat="1" applyFont="1" applyBorder="1" applyAlignment="1">
      <alignment horizontal="center"/>
    </xf>
    <xf numFmtId="0" fontId="30" fillId="0" borderId="0" xfId="0" applyFont="1" applyFill="1" applyBorder="1" applyAlignment="1">
      <alignment vertical="top" wrapText="1"/>
    </xf>
    <xf numFmtId="2" fontId="30" fillId="0" borderId="0" xfId="6" applyNumberFormat="1" applyFont="1" applyBorder="1" applyAlignment="1" applyProtection="1">
      <alignment vertical="top" wrapText="1"/>
    </xf>
    <xf numFmtId="0" fontId="41" fillId="0" borderId="0" xfId="0" applyFont="1" applyFill="1" applyBorder="1" applyAlignment="1">
      <alignment vertical="top" wrapText="1"/>
    </xf>
    <xf numFmtId="0" fontId="67" fillId="0" borderId="0" xfId="0" applyFont="1" applyBorder="1" applyAlignment="1">
      <alignment vertical="top" wrapText="1"/>
    </xf>
    <xf numFmtId="2" fontId="30" fillId="0" borderId="0" xfId="0" applyNumberFormat="1" applyFont="1" applyBorder="1" applyAlignment="1">
      <alignment vertical="top" wrapText="1"/>
    </xf>
    <xf numFmtId="169" fontId="101" fillId="0" borderId="0" xfId="12" applyNumberFormat="1" applyFont="1" applyFill="1" applyBorder="1" applyAlignment="1">
      <alignment horizontal="right" vertical="top"/>
    </xf>
    <xf numFmtId="0" fontId="28" fillId="0" borderId="0" xfId="0" applyFont="1" applyBorder="1" applyAlignment="1">
      <alignment horizontal="center" vertical="top" wrapText="1"/>
    </xf>
    <xf numFmtId="4" fontId="64" fillId="0" borderId="0" xfId="0" applyNumberFormat="1" applyFont="1" applyBorder="1" applyAlignment="1">
      <alignment horizontal="left" vertical="center" wrapText="1"/>
    </xf>
    <xf numFmtId="0" fontId="28" fillId="0" borderId="0" xfId="0" applyFont="1" applyAlignment="1">
      <alignment horizontal="left" vertical="top" wrapText="1"/>
    </xf>
    <xf numFmtId="0" fontId="28" fillId="0" borderId="0" xfId="0" applyNumberFormat="1" applyFont="1" applyBorder="1" applyAlignment="1" applyProtection="1">
      <alignment vertical="top"/>
    </xf>
    <xf numFmtId="0" fontId="27" fillId="0" borderId="0" xfId="0" applyFont="1" applyFill="1" applyBorder="1" applyAlignment="1" applyProtection="1">
      <alignment vertical="top"/>
    </xf>
    <xf numFmtId="0" fontId="27" fillId="0" borderId="0" xfId="0" applyNumberFormat="1" applyFont="1" applyBorder="1" applyAlignment="1" applyProtection="1">
      <alignment vertical="top"/>
    </xf>
    <xf numFmtId="0" fontId="27" fillId="2" borderId="0" xfId="0" applyNumberFormat="1" applyFont="1" applyFill="1" applyBorder="1" applyAlignment="1" applyProtection="1">
      <alignment vertical="top"/>
    </xf>
    <xf numFmtId="0" fontId="27" fillId="0" borderId="0" xfId="0" applyFont="1" applyBorder="1" applyAlignment="1" applyProtection="1">
      <alignment vertical="top"/>
    </xf>
    <xf numFmtId="0" fontId="28" fillId="0" borderId="0" xfId="0" applyFont="1" applyFill="1" applyBorder="1" applyAlignment="1" applyProtection="1">
      <alignment horizontal="left" vertical="top"/>
    </xf>
    <xf numFmtId="0" fontId="28" fillId="0" borderId="0" xfId="0" applyFont="1" applyBorder="1" applyAlignment="1" applyProtection="1">
      <alignment horizontal="center" vertical="top" wrapText="1"/>
    </xf>
    <xf numFmtId="0" fontId="28" fillId="0" borderId="0" xfId="0" applyFont="1" applyAlignment="1" applyProtection="1">
      <alignment horizontal="left" vertical="top" wrapText="1"/>
    </xf>
    <xf numFmtId="0" fontId="39" fillId="0" borderId="15" xfId="0" applyFont="1" applyBorder="1" applyProtection="1"/>
    <xf numFmtId="0" fontId="26" fillId="0" borderId="0" xfId="0" applyFont="1" applyBorder="1" applyAlignment="1" applyProtection="1">
      <alignment vertical="top"/>
    </xf>
    <xf numFmtId="0" fontId="26" fillId="0" borderId="0" xfId="0" applyFont="1" applyFill="1" applyBorder="1" applyAlignment="1" applyProtection="1">
      <alignment vertical="top"/>
    </xf>
    <xf numFmtId="0" fontId="26" fillId="0" borderId="0" xfId="0" applyNumberFormat="1" applyFont="1" applyBorder="1" applyAlignment="1" applyProtection="1">
      <alignment vertical="top"/>
    </xf>
    <xf numFmtId="0" fontId="26" fillId="2" borderId="0" xfId="0" applyNumberFormat="1" applyFont="1" applyFill="1" applyBorder="1" applyAlignment="1" applyProtection="1">
      <alignment vertical="top"/>
    </xf>
    <xf numFmtId="0" fontId="30" fillId="0" borderId="0" xfId="0" applyFont="1" applyBorder="1" applyAlignment="1" applyProtection="1">
      <alignment vertical="top"/>
    </xf>
    <xf numFmtId="0" fontId="27" fillId="0" borderId="0" xfId="0" applyFont="1" applyAlignment="1" applyProtection="1">
      <alignment horizontal="left" vertical="top"/>
    </xf>
    <xf numFmtId="49" fontId="38" fillId="0" borderId="0" xfId="0" applyNumberFormat="1" applyFont="1" applyAlignment="1" applyProtection="1">
      <alignment horizontal="left" vertical="top" wrapText="1"/>
    </xf>
    <xf numFmtId="0" fontId="28" fillId="0" borderId="0" xfId="0" applyFont="1" applyBorder="1" applyAlignment="1" applyProtection="1">
      <alignment vertical="top"/>
    </xf>
    <xf numFmtId="0" fontId="27" fillId="0" borderId="0" xfId="0" applyFont="1" applyFill="1" applyBorder="1" applyAlignment="1" applyProtection="1">
      <alignment horizontal="left" vertical="top"/>
    </xf>
    <xf numFmtId="0" fontId="28" fillId="0" borderId="0" xfId="0" applyNumberFormat="1" applyFont="1" applyBorder="1" applyAlignment="1" applyProtection="1">
      <alignment horizontal="left" vertical="top"/>
    </xf>
    <xf numFmtId="0" fontId="38" fillId="0" borderId="0" xfId="0" applyNumberFormat="1" applyFont="1" applyBorder="1" applyAlignment="1" applyProtection="1">
      <alignment horizontal="left" vertical="top" wrapText="1"/>
    </xf>
    <xf numFmtId="0" fontId="28" fillId="0" borderId="0" xfId="0" applyFont="1" applyFill="1" applyBorder="1" applyAlignment="1" applyProtection="1">
      <alignment vertical="top"/>
    </xf>
    <xf numFmtId="49" fontId="25" fillId="3" borderId="0" xfId="0" applyNumberFormat="1" applyFont="1" applyFill="1" applyBorder="1" applyAlignment="1" applyProtection="1">
      <alignment horizontal="left" vertical="top"/>
    </xf>
    <xf numFmtId="49" fontId="38" fillId="3" borderId="0" xfId="0" applyNumberFormat="1" applyFont="1" applyFill="1" applyBorder="1" applyAlignment="1" applyProtection="1">
      <alignment horizontal="left" vertical="top" wrapText="1"/>
    </xf>
    <xf numFmtId="0" fontId="25" fillId="3" borderId="0" xfId="0" applyFont="1" applyFill="1" applyBorder="1" applyAlignment="1" applyProtection="1">
      <alignment vertical="top"/>
    </xf>
    <xf numFmtId="0" fontId="25" fillId="0" borderId="0" xfId="0" applyFont="1" applyFill="1" applyBorder="1" applyAlignment="1" applyProtection="1">
      <alignment vertical="top"/>
    </xf>
    <xf numFmtId="0" fontId="25" fillId="3" borderId="0" xfId="0" applyNumberFormat="1" applyFont="1" applyFill="1" applyBorder="1" applyAlignment="1" applyProtection="1">
      <alignment horizontal="center" vertical="top"/>
    </xf>
    <xf numFmtId="0" fontId="25" fillId="4" borderId="0" xfId="0" applyNumberFormat="1" applyFont="1" applyFill="1" applyBorder="1" applyAlignment="1" applyProtection="1">
      <alignment vertical="top"/>
    </xf>
    <xf numFmtId="0" fontId="25" fillId="4" borderId="0" xfId="0" applyFont="1" applyFill="1" applyBorder="1" applyAlignment="1" applyProtection="1">
      <alignment vertical="top"/>
    </xf>
    <xf numFmtId="0" fontId="25" fillId="0" borderId="0" xfId="0" applyNumberFormat="1" applyFont="1" applyFill="1" applyBorder="1" applyAlignment="1" applyProtection="1">
      <alignment horizontal="center" vertical="top"/>
    </xf>
    <xf numFmtId="0" fontId="40" fillId="0" borderId="0" xfId="0" applyFont="1" applyAlignment="1" applyProtection="1">
      <alignment horizontal="left" vertical="top"/>
    </xf>
    <xf numFmtId="0" fontId="38" fillId="0" borderId="0" xfId="0" applyFont="1" applyAlignment="1" applyProtection="1">
      <alignment horizontal="left" vertical="top"/>
    </xf>
    <xf numFmtId="0" fontId="37" fillId="0" borderId="0" xfId="0" applyFont="1" applyBorder="1" applyProtection="1"/>
    <xf numFmtId="0" fontId="37" fillId="0" borderId="0" xfId="0" applyFont="1" applyAlignment="1" applyProtection="1">
      <alignment horizontal="left"/>
    </xf>
    <xf numFmtId="0" fontId="37" fillId="0" borderId="0" xfId="0" applyFont="1" applyProtection="1"/>
    <xf numFmtId="0" fontId="37" fillId="0" borderId="0" xfId="0" applyFont="1" applyBorder="1" applyAlignment="1" applyProtection="1"/>
    <xf numFmtId="0" fontId="37" fillId="0" borderId="0" xfId="0" applyFont="1" applyBorder="1" applyAlignment="1" applyProtection="1">
      <alignment horizontal="left"/>
    </xf>
    <xf numFmtId="0" fontId="38" fillId="0" borderId="0" xfId="0" applyFont="1" applyAlignment="1" applyProtection="1">
      <alignment horizontal="left" vertical="top" wrapText="1"/>
    </xf>
    <xf numFmtId="0" fontId="37" fillId="0" borderId="0" xfId="0" applyFont="1" applyAlignment="1" applyProtection="1"/>
    <xf numFmtId="0" fontId="37" fillId="0" borderId="0" xfId="0" applyFont="1" applyAlignment="1" applyProtection="1">
      <alignment horizontal="center"/>
    </xf>
    <xf numFmtId="0" fontId="26" fillId="0" borderId="6" xfId="0" applyFont="1" applyFill="1" applyBorder="1" applyAlignment="1" applyProtection="1">
      <alignment horizontal="left" vertical="top"/>
    </xf>
    <xf numFmtId="0" fontId="55" fillId="0" borderId="9" xfId="0" applyFont="1" applyFill="1" applyBorder="1" applyAlignment="1" applyProtection="1">
      <alignment vertical="top"/>
    </xf>
    <xf numFmtId="1" fontId="43" fillId="0" borderId="6" xfId="0" applyNumberFormat="1" applyFont="1" applyBorder="1" applyAlignment="1" applyProtection="1">
      <alignment horizontal="left"/>
    </xf>
    <xf numFmtId="0" fontId="50" fillId="0" borderId="9" xfId="0" applyNumberFormat="1" applyFont="1" applyBorder="1" applyProtection="1"/>
    <xf numFmtId="0" fontId="0" fillId="0" borderId="0" xfId="0" applyNumberFormat="1" applyProtection="1"/>
    <xf numFmtId="1" fontId="43" fillId="0" borderId="19" xfId="0" applyNumberFormat="1" applyFont="1" applyBorder="1" applyAlignment="1" applyProtection="1">
      <alignment horizontal="left"/>
    </xf>
    <xf numFmtId="0" fontId="50" fillId="0" borderId="14" xfId="0" applyNumberFormat="1" applyFont="1" applyBorder="1" applyProtection="1"/>
    <xf numFmtId="0" fontId="0" fillId="0" borderId="0" xfId="0" applyNumberFormat="1" applyFill="1" applyProtection="1"/>
    <xf numFmtId="0" fontId="38" fillId="0" borderId="7" xfId="0" applyFont="1" applyBorder="1" applyAlignment="1" applyProtection="1">
      <alignment horizontal="left"/>
    </xf>
    <xf numFmtId="0" fontId="55" fillId="0" borderId="16" xfId="0" applyFont="1" applyBorder="1" applyAlignment="1" applyProtection="1">
      <alignment horizontal="center"/>
    </xf>
    <xf numFmtId="1" fontId="42" fillId="0" borderId="20" xfId="0" applyNumberFormat="1" applyFont="1" applyBorder="1" applyAlignment="1" applyProtection="1">
      <alignment horizontal="left"/>
    </xf>
    <xf numFmtId="0" fontId="42" fillId="0" borderId="16" xfId="0" applyNumberFormat="1" applyFont="1" applyBorder="1" applyAlignment="1" applyProtection="1">
      <alignment horizontal="left"/>
    </xf>
    <xf numFmtId="0" fontId="47" fillId="0" borderId="0" xfId="0" applyNumberFormat="1" applyFont="1" applyAlignment="1" applyProtection="1">
      <alignment horizontal="center"/>
    </xf>
    <xf numFmtId="1" fontId="42" fillId="0" borderId="14" xfId="0" applyNumberFormat="1" applyFont="1" applyBorder="1" applyAlignment="1" applyProtection="1">
      <alignment horizontal="left"/>
    </xf>
    <xf numFmtId="0" fontId="45" fillId="0" borderId="14" xfId="0" applyNumberFormat="1" applyFont="1" applyBorder="1" applyAlignment="1" applyProtection="1">
      <alignment horizontal="left"/>
    </xf>
    <xf numFmtId="0" fontId="48" fillId="0" borderId="0" xfId="0" applyNumberFormat="1" applyFont="1" applyAlignment="1" applyProtection="1">
      <alignment horizontal="left"/>
    </xf>
    <xf numFmtId="0" fontId="48" fillId="0" borderId="0" xfId="0" applyNumberFormat="1" applyFont="1" applyFill="1" applyAlignment="1" applyProtection="1">
      <alignment horizontal="left"/>
    </xf>
    <xf numFmtId="0" fontId="37" fillId="0" borderId="7" xfId="0" applyFont="1" applyBorder="1" applyAlignment="1" applyProtection="1">
      <alignment horizontal="left"/>
    </xf>
    <xf numFmtId="0" fontId="57" fillId="0" borderId="11" xfId="0" applyFont="1" applyBorder="1" applyProtection="1"/>
    <xf numFmtId="0" fontId="56" fillId="0" borderId="13" xfId="0" applyFont="1" applyBorder="1" applyAlignment="1" applyProtection="1">
      <alignment horizontal="left" vertical="top"/>
    </xf>
    <xf numFmtId="0" fontId="56" fillId="0" borderId="4" xfId="0" applyFont="1" applyBorder="1" applyAlignment="1" applyProtection="1">
      <alignment horizontal="left" vertical="top"/>
    </xf>
    <xf numFmtId="0" fontId="49" fillId="0" borderId="14" xfId="0" applyFont="1" applyBorder="1" applyAlignment="1" applyProtection="1">
      <alignment horizontal="left" vertical="top"/>
    </xf>
    <xf numFmtId="0" fontId="26" fillId="0" borderId="14" xfId="0" applyFont="1" applyBorder="1" applyAlignment="1" applyProtection="1">
      <alignment horizontal="left" vertical="top"/>
    </xf>
    <xf numFmtId="49" fontId="55" fillId="0" borderId="11" xfId="0" applyNumberFormat="1" applyFont="1" applyBorder="1" applyAlignment="1" applyProtection="1">
      <alignment horizontal="center"/>
    </xf>
    <xf numFmtId="0" fontId="38" fillId="0" borderId="0" xfId="0" applyFont="1" applyProtection="1"/>
    <xf numFmtId="0" fontId="56" fillId="0" borderId="12" xfId="0" applyFont="1" applyBorder="1" applyAlignment="1" applyProtection="1">
      <alignment horizontal="left" vertical="top"/>
    </xf>
    <xf numFmtId="0" fontId="56" fillId="0" borderId="10" xfId="0" applyFont="1" applyBorder="1" applyAlignment="1" applyProtection="1">
      <alignment horizontal="left" vertical="top"/>
    </xf>
    <xf numFmtId="0" fontId="37" fillId="0" borderId="14" xfId="0" applyFont="1" applyBorder="1" applyProtection="1"/>
    <xf numFmtId="0" fontId="52" fillId="0" borderId="16" xfId="0" applyFont="1" applyBorder="1" applyAlignment="1" applyProtection="1">
      <alignment horizontal="left" wrapText="1"/>
    </xf>
    <xf numFmtId="0" fontId="58" fillId="0" borderId="17" xfId="0" applyFont="1" applyBorder="1" applyAlignment="1" applyProtection="1">
      <alignment horizontal="left" vertical="top"/>
    </xf>
    <xf numFmtId="0" fontId="58" fillId="0" borderId="18" xfId="0" applyFont="1" applyBorder="1" applyAlignment="1" applyProtection="1">
      <alignment horizontal="left" vertical="top"/>
    </xf>
    <xf numFmtId="0" fontId="26" fillId="0" borderId="14" xfId="0" applyFont="1" applyBorder="1" applyProtection="1"/>
    <xf numFmtId="0" fontId="43" fillId="0" borderId="14" xfId="0" applyFont="1" applyBorder="1" applyAlignment="1" applyProtection="1">
      <alignment horizontal="left" vertical="top"/>
    </xf>
    <xf numFmtId="0" fontId="43" fillId="0" borderId="14" xfId="5" applyNumberFormat="1" applyFont="1" applyBorder="1" applyProtection="1"/>
    <xf numFmtId="0" fontId="37" fillId="0" borderId="7" xfId="0" applyFont="1" applyBorder="1" applyProtection="1"/>
    <xf numFmtId="0" fontId="37" fillId="0" borderId="11" xfId="0" applyFont="1" applyBorder="1" applyAlignment="1" applyProtection="1">
      <alignment horizontal="center"/>
    </xf>
    <xf numFmtId="0" fontId="58" fillId="0" borderId="16" xfId="0" applyFont="1" applyBorder="1" applyAlignment="1" applyProtection="1">
      <alignment horizontal="left" vertical="top"/>
    </xf>
    <xf numFmtId="1" fontId="61" fillId="0" borderId="14" xfId="0" applyNumberFormat="1" applyFont="1" applyBorder="1" applyProtection="1"/>
    <xf numFmtId="0" fontId="61" fillId="0" borderId="14" xfId="0" applyFont="1" applyBorder="1" applyAlignment="1" applyProtection="1">
      <alignment wrapText="1"/>
    </xf>
    <xf numFmtId="0" fontId="59" fillId="0" borderId="16" xfId="0" applyFont="1" applyBorder="1" applyAlignment="1" applyProtection="1">
      <alignment horizontal="left"/>
    </xf>
    <xf numFmtId="0" fontId="59" fillId="0" borderId="16" xfId="0" applyFont="1" applyBorder="1" applyProtection="1"/>
    <xf numFmtId="0" fontId="61" fillId="0" borderId="14" xfId="0" applyFont="1" applyBorder="1" applyProtection="1"/>
    <xf numFmtId="1" fontId="60" fillId="0" borderId="17" xfId="0" applyNumberFormat="1" applyFont="1" applyBorder="1" applyProtection="1"/>
    <xf numFmtId="0" fontId="59" fillId="0" borderId="17" xfId="5" applyNumberFormat="1" applyFont="1" applyBorder="1" applyProtection="1"/>
    <xf numFmtId="1" fontId="60" fillId="0" borderId="16" xfId="0" applyNumberFormat="1" applyFont="1" applyBorder="1" applyProtection="1"/>
    <xf numFmtId="0" fontId="59" fillId="0" borderId="16" xfId="5" applyNumberFormat="1" applyFont="1" applyBorder="1" applyProtection="1"/>
    <xf numFmtId="0" fontId="55" fillId="0" borderId="11" xfId="0" applyFont="1" applyBorder="1" applyAlignment="1" applyProtection="1">
      <alignment horizontal="center"/>
    </xf>
    <xf numFmtId="1" fontId="60" fillId="0" borderId="13" xfId="0" applyNumberFormat="1" applyFont="1" applyBorder="1" applyProtection="1"/>
    <xf numFmtId="0" fontId="60" fillId="0" borderId="13" xfId="0" applyNumberFormat="1" applyFont="1" applyBorder="1" applyProtection="1"/>
    <xf numFmtId="0" fontId="61" fillId="0" borderId="14" xfId="0" applyNumberFormat="1" applyFont="1" applyBorder="1" applyProtection="1"/>
    <xf numFmtId="0" fontId="57" fillId="0" borderId="11" xfId="0" applyFont="1" applyBorder="1" applyAlignment="1" applyProtection="1">
      <alignment horizontal="center"/>
    </xf>
    <xf numFmtId="1" fontId="0" fillId="0" borderId="14" xfId="0" applyNumberFormat="1" applyFont="1" applyBorder="1" applyProtection="1"/>
    <xf numFmtId="0" fontId="0" fillId="0" borderId="14" xfId="0" applyNumberFormat="1" applyFont="1" applyBorder="1" applyProtection="1"/>
    <xf numFmtId="0" fontId="39" fillId="0" borderId="8" xfId="0" applyFont="1" applyBorder="1" applyAlignment="1" applyProtection="1">
      <alignment horizontal="left"/>
    </xf>
    <xf numFmtId="0" fontId="37" fillId="0" borderId="4" xfId="0" applyFont="1" applyBorder="1" applyAlignment="1" applyProtection="1">
      <alignment horizontal="center"/>
    </xf>
    <xf numFmtId="1" fontId="0" fillId="0" borderId="0" xfId="0" applyNumberFormat="1" applyProtection="1"/>
    <xf numFmtId="0" fontId="26" fillId="0" borderId="0" xfId="0" applyFont="1" applyBorder="1" applyAlignment="1" applyProtection="1">
      <alignment horizontal="left" vertical="top"/>
    </xf>
    <xf numFmtId="0" fontId="26" fillId="0" borderId="0" xfId="0" applyFont="1" applyBorder="1" applyAlignment="1" applyProtection="1"/>
    <xf numFmtId="4" fontId="26" fillId="0" borderId="0" xfId="0" applyNumberFormat="1" applyFont="1" applyBorder="1" applyAlignment="1" applyProtection="1">
      <alignment horizontal="center"/>
    </xf>
    <xf numFmtId="0" fontId="26" fillId="0" borderId="0" xfId="0" applyNumberFormat="1" applyFont="1" applyBorder="1" applyAlignment="1" applyProtection="1"/>
    <xf numFmtId="0" fontId="26" fillId="0" borderId="0" xfId="0" applyFont="1" applyBorder="1" applyAlignment="1" applyProtection="1">
      <alignment horizontal="right" vertical="top"/>
    </xf>
    <xf numFmtId="0" fontId="26" fillId="0" borderId="0" xfId="0" applyFont="1" applyAlignment="1" applyProtection="1">
      <alignment vertical="top"/>
    </xf>
    <xf numFmtId="1" fontId="43" fillId="0" borderId="0" xfId="0" applyNumberFormat="1" applyFont="1" applyBorder="1" applyAlignment="1" applyProtection="1">
      <alignment horizontal="left" vertical="top"/>
    </xf>
    <xf numFmtId="0" fontId="43" fillId="0" borderId="0" xfId="0" applyFont="1" applyBorder="1" applyAlignment="1" applyProtection="1">
      <alignment horizontal="right" vertical="top"/>
    </xf>
    <xf numFmtId="0" fontId="43" fillId="0" borderId="0" xfId="0" applyFont="1" applyBorder="1" applyAlignment="1" applyProtection="1">
      <alignment horizontal="left" vertical="top"/>
    </xf>
    <xf numFmtId="0" fontId="43" fillId="0" borderId="0" xfId="0" applyFont="1" applyBorder="1" applyAlignment="1" applyProtection="1"/>
    <xf numFmtId="4" fontId="43" fillId="0" borderId="0" xfId="0" applyNumberFormat="1" applyFont="1" applyBorder="1" applyAlignment="1" applyProtection="1">
      <alignment horizontal="center"/>
    </xf>
    <xf numFmtId="0" fontId="43" fillId="0" borderId="0" xfId="0" applyNumberFormat="1" applyFont="1" applyBorder="1" applyAlignment="1" applyProtection="1"/>
    <xf numFmtId="0" fontId="43" fillId="0" borderId="0" xfId="0" applyFont="1" applyAlignment="1" applyProtection="1">
      <alignment vertical="top"/>
    </xf>
    <xf numFmtId="0" fontId="43" fillId="0" borderId="0" xfId="0" applyFont="1" applyFill="1" applyBorder="1" applyAlignment="1" applyProtection="1">
      <alignment vertical="top"/>
    </xf>
    <xf numFmtId="49" fontId="27" fillId="0" borderId="0" xfId="0" applyNumberFormat="1" applyFont="1" applyBorder="1" applyAlignment="1" applyProtection="1">
      <alignment horizontal="left" vertical="top"/>
    </xf>
    <xf numFmtId="0" fontId="27" fillId="0" borderId="0" xfId="0" applyFont="1" applyBorder="1" applyAlignment="1" applyProtection="1"/>
    <xf numFmtId="4" fontId="27" fillId="0" borderId="0" xfId="0" applyNumberFormat="1" applyFont="1" applyBorder="1" applyAlignment="1" applyProtection="1">
      <alignment horizontal="center"/>
    </xf>
    <xf numFmtId="0" fontId="27" fillId="0" borderId="0" xfId="0" applyNumberFormat="1" applyFont="1" applyBorder="1" applyAlignment="1" applyProtection="1"/>
    <xf numFmtId="0" fontId="63" fillId="0" borderId="0" xfId="0" applyFont="1" applyFill="1" applyBorder="1" applyAlignment="1" applyProtection="1">
      <alignment vertical="top" wrapText="1"/>
    </xf>
    <xf numFmtId="0" fontId="28" fillId="0" borderId="0" xfId="0" applyNumberFormat="1" applyFont="1" applyBorder="1" applyAlignment="1" applyProtection="1"/>
    <xf numFmtId="4" fontId="28" fillId="0" borderId="0" xfId="0" applyNumberFormat="1" applyFont="1" applyBorder="1" applyAlignment="1" applyProtection="1"/>
    <xf numFmtId="0" fontId="28" fillId="0" borderId="0" xfId="0" applyNumberFormat="1" applyFont="1" applyBorder="1" applyAlignment="1" applyProtection="1">
      <alignment vertical="top" wrapText="1"/>
    </xf>
    <xf numFmtId="0" fontId="28" fillId="0" borderId="0" xfId="0" applyFont="1" applyAlignment="1" applyProtection="1">
      <alignment vertical="top"/>
    </xf>
    <xf numFmtId="49" fontId="25" fillId="3" borderId="0" xfId="0" applyNumberFormat="1" applyFont="1" applyFill="1" applyBorder="1" applyAlignment="1" applyProtection="1">
      <alignment horizontal="left" vertical="top" wrapText="1"/>
    </xf>
    <xf numFmtId="0" fontId="25" fillId="3" borderId="0" xfId="0" applyFont="1" applyFill="1" applyBorder="1" applyAlignment="1" applyProtection="1"/>
    <xf numFmtId="4" fontId="25" fillId="3" borderId="0" xfId="0" applyNumberFormat="1" applyFont="1" applyFill="1" applyBorder="1" applyAlignment="1" applyProtection="1">
      <alignment horizontal="center"/>
    </xf>
    <xf numFmtId="0" fontId="25" fillId="3" borderId="0" xfId="0" applyNumberFormat="1" applyFont="1" applyFill="1" applyBorder="1" applyAlignment="1" applyProtection="1">
      <alignment horizontal="center"/>
    </xf>
    <xf numFmtId="49" fontId="27" fillId="0" borderId="0" xfId="0" applyNumberFormat="1" applyFont="1" applyBorder="1" applyAlignment="1" applyProtection="1">
      <alignment horizontal="left" vertical="top" wrapText="1"/>
    </xf>
    <xf numFmtId="0" fontId="27" fillId="0" borderId="0" xfId="0" applyNumberFormat="1" applyFont="1" applyBorder="1" applyAlignment="1" applyProtection="1">
      <alignment horizontal="center"/>
    </xf>
    <xf numFmtId="49" fontId="38" fillId="0" borderId="5" xfId="0" applyNumberFormat="1" applyFont="1" applyBorder="1" applyAlignment="1" applyProtection="1">
      <alignment horizontal="right" vertical="top"/>
    </xf>
    <xf numFmtId="49" fontId="38" fillId="0" borderId="5" xfId="0" applyNumberFormat="1" applyFont="1" applyBorder="1" applyAlignment="1" applyProtection="1">
      <alignment vertical="top"/>
    </xf>
    <xf numFmtId="0" fontId="38" fillId="0" borderId="5" xfId="0" applyFont="1" applyBorder="1" applyAlignment="1" applyProtection="1">
      <alignment vertical="top"/>
    </xf>
    <xf numFmtId="0" fontId="37" fillId="0" borderId="5" xfId="0" applyFont="1" applyBorder="1" applyAlignment="1" applyProtection="1"/>
    <xf numFmtId="4" fontId="37" fillId="0" borderId="5" xfId="0" applyNumberFormat="1" applyFont="1" applyBorder="1" applyAlignment="1" applyProtection="1">
      <alignment horizontal="center"/>
    </xf>
    <xf numFmtId="0" fontId="37" fillId="0" borderId="5" xfId="0" applyNumberFormat="1" applyFont="1" applyBorder="1" applyAlignment="1" applyProtection="1"/>
    <xf numFmtId="0" fontId="37" fillId="0" borderId="5" xfId="0" applyNumberFormat="1" applyFont="1" applyBorder="1" applyAlignment="1" applyProtection="1">
      <alignment horizontal="center"/>
    </xf>
    <xf numFmtId="0" fontId="37" fillId="0" borderId="0" xfId="0" applyFont="1" applyFill="1" applyBorder="1" applyAlignment="1" applyProtection="1">
      <alignment vertical="top"/>
    </xf>
    <xf numFmtId="0" fontId="27" fillId="0" borderId="0" xfId="0" applyFont="1" applyBorder="1" applyAlignment="1" applyProtection="1">
      <alignment horizontal="right" vertical="top"/>
    </xf>
    <xf numFmtId="0" fontId="27" fillId="0" borderId="0" xfId="0" applyFont="1" applyBorder="1" applyAlignment="1" applyProtection="1">
      <alignment horizontal="center" vertical="top"/>
    </xf>
    <xf numFmtId="0" fontId="28" fillId="0" borderId="0" xfId="0" applyFont="1" applyBorder="1" applyAlignment="1" applyProtection="1">
      <alignment horizontal="right" vertical="top"/>
    </xf>
    <xf numFmtId="0" fontId="28" fillId="0" borderId="0" xfId="0" applyFont="1" applyBorder="1" applyAlignment="1" applyProtection="1">
      <alignment horizontal="left" vertical="top"/>
    </xf>
    <xf numFmtId="0" fontId="65" fillId="0" borderId="0" xfId="0" applyFont="1" applyAlignment="1" applyProtection="1">
      <alignment vertical="top" wrapText="1"/>
    </xf>
    <xf numFmtId="0" fontId="67" fillId="0" borderId="0" xfId="0" applyFont="1" applyBorder="1" applyAlignment="1" applyProtection="1">
      <alignment horizontal="center" vertical="top"/>
    </xf>
    <xf numFmtId="0" fontId="63" fillId="0" borderId="0" xfId="0" applyFont="1" applyAlignment="1" applyProtection="1">
      <alignment vertical="top" wrapText="1"/>
    </xf>
    <xf numFmtId="0" fontId="67" fillId="0" borderId="0" xfId="0" applyFont="1" applyFill="1" applyBorder="1" applyAlignment="1" applyProtection="1">
      <alignment vertical="top" wrapText="1"/>
    </xf>
    <xf numFmtId="1" fontId="29" fillId="0" borderId="0" xfId="0" applyNumberFormat="1" applyFont="1" applyBorder="1" applyAlignment="1" applyProtection="1">
      <alignment horizontal="center"/>
    </xf>
    <xf numFmtId="4" fontId="29" fillId="0" borderId="0" xfId="0" applyNumberFormat="1" applyFont="1" applyBorder="1" applyAlignment="1" applyProtection="1">
      <alignment horizontal="center"/>
    </xf>
    <xf numFmtId="4" fontId="32" fillId="0" borderId="0" xfId="0" applyNumberFormat="1" applyFont="1" applyBorder="1" applyAlignment="1" applyProtection="1">
      <alignment horizontal="center"/>
    </xf>
    <xf numFmtId="0" fontId="30" fillId="0" borderId="0" xfId="0" applyFont="1" applyFill="1" applyBorder="1" applyAlignment="1" applyProtection="1">
      <alignment vertical="top" wrapText="1"/>
    </xf>
    <xf numFmtId="0" fontId="30" fillId="0" borderId="0" xfId="0" applyNumberFormat="1" applyFont="1" applyBorder="1" applyAlignment="1" applyProtection="1">
      <alignment horizontal="left" vertical="top" wrapText="1"/>
    </xf>
    <xf numFmtId="0" fontId="32" fillId="0" borderId="0" xfId="0" applyFont="1" applyBorder="1" applyAlignment="1" applyProtection="1">
      <alignment horizontal="right" vertical="top"/>
    </xf>
    <xf numFmtId="0" fontId="32" fillId="0" borderId="0" xfId="0" applyFont="1" applyBorder="1" applyAlignment="1" applyProtection="1">
      <alignment horizontal="left" vertical="top"/>
    </xf>
    <xf numFmtId="0" fontId="67" fillId="0" borderId="0" xfId="0" applyFont="1" applyFill="1" applyBorder="1" applyAlignment="1" applyProtection="1">
      <alignment horizontal="center"/>
    </xf>
    <xf numFmtId="4" fontId="63" fillId="0" borderId="0" xfId="0" applyNumberFormat="1" applyFont="1" applyFill="1" applyProtection="1"/>
    <xf numFmtId="0" fontId="33" fillId="0" borderId="0" xfId="0" applyNumberFormat="1" applyFont="1" applyFill="1" applyBorder="1" applyAlignment="1" applyProtection="1">
      <alignment horizontal="center"/>
    </xf>
    <xf numFmtId="0" fontId="29" fillId="0" borderId="0" xfId="0" applyFont="1" applyFill="1" applyBorder="1" applyAlignment="1" applyProtection="1">
      <alignment horizontal="center"/>
    </xf>
    <xf numFmtId="2" fontId="24" fillId="0" borderId="0" xfId="0" applyNumberFormat="1" applyFont="1" applyFill="1" applyBorder="1" applyAlignment="1" applyProtection="1">
      <alignment horizontal="center"/>
    </xf>
    <xf numFmtId="3" fontId="31" fillId="0" borderId="0" xfId="0" applyNumberFormat="1" applyFont="1" applyFill="1" applyBorder="1" applyAlignment="1" applyProtection="1">
      <alignment vertical="top"/>
    </xf>
    <xf numFmtId="0" fontId="32" fillId="0" borderId="0" xfId="0" applyFont="1" applyFill="1" applyBorder="1" applyAlignment="1" applyProtection="1">
      <alignment vertical="top"/>
    </xf>
    <xf numFmtId="49" fontId="33" fillId="0" borderId="5" xfId="0" applyNumberFormat="1" applyFont="1" applyBorder="1" applyAlignment="1" applyProtection="1">
      <alignment horizontal="right" vertical="top"/>
    </xf>
    <xf numFmtId="49" fontId="33" fillId="0" borderId="5" xfId="0" applyNumberFormat="1" applyFont="1" applyBorder="1" applyAlignment="1" applyProtection="1">
      <alignment horizontal="left" vertical="top"/>
    </xf>
    <xf numFmtId="0" fontId="33" fillId="0" borderId="5" xfId="0" applyFont="1" applyFill="1" applyBorder="1" applyAlignment="1" applyProtection="1">
      <alignment vertical="top"/>
    </xf>
    <xf numFmtId="0" fontId="33" fillId="0" borderId="5" xfId="0" applyFont="1" applyFill="1" applyBorder="1" applyAlignment="1" applyProtection="1">
      <alignment horizontal="right"/>
    </xf>
    <xf numFmtId="0" fontId="33" fillId="0" borderId="5" xfId="0" applyFont="1" applyFill="1" applyBorder="1" applyAlignment="1" applyProtection="1">
      <alignment horizontal="right" vertical="top"/>
    </xf>
    <xf numFmtId="0" fontId="33" fillId="0" borderId="5" xfId="0" applyFont="1" applyBorder="1" applyAlignment="1" applyProtection="1"/>
    <xf numFmtId="4" fontId="33" fillId="0" borderId="5" xfId="0" applyNumberFormat="1" applyFont="1" applyBorder="1" applyAlignment="1" applyProtection="1">
      <alignment horizontal="center"/>
    </xf>
    <xf numFmtId="0" fontId="33" fillId="0" borderId="0" xfId="0" applyFont="1" applyFill="1" applyBorder="1" applyAlignment="1" applyProtection="1">
      <alignment vertical="top"/>
    </xf>
    <xf numFmtId="4" fontId="32" fillId="0" borderId="0" xfId="0" applyNumberFormat="1" applyFont="1" applyBorder="1" applyAlignment="1" applyProtection="1">
      <alignment horizontal="center"/>
      <protection locked="0"/>
    </xf>
    <xf numFmtId="4" fontId="90" fillId="0" borderId="0" xfId="0" applyNumberFormat="1" applyFont="1" applyBorder="1" applyAlignment="1" applyProtection="1">
      <alignment horizontal="center"/>
      <protection locked="0"/>
    </xf>
    <xf numFmtId="0" fontId="27" fillId="0" borderId="0" xfId="0" applyNumberFormat="1" applyFont="1" applyBorder="1" applyAlignment="1" applyProtection="1">
      <protection locked="0"/>
    </xf>
    <xf numFmtId="0" fontId="27" fillId="0" borderId="0" xfId="0" applyFont="1" applyFill="1" applyBorder="1" applyAlignment="1" applyProtection="1">
      <alignment vertical="top"/>
      <protection locked="0"/>
    </xf>
    <xf numFmtId="0" fontId="41" fillId="0" borderId="0" xfId="0" applyFont="1" applyBorder="1" applyAlignment="1" applyProtection="1">
      <alignment vertical="top"/>
    </xf>
    <xf numFmtId="0" fontId="64" fillId="0" borderId="0" xfId="0" applyFont="1" applyAlignment="1" applyProtection="1">
      <alignment horizontal="center" vertical="top" wrapText="1"/>
    </xf>
    <xf numFmtId="0" fontId="65" fillId="0" borderId="0" xfId="0" applyFont="1" applyBorder="1" applyAlignment="1" applyProtection="1">
      <alignment horizontal="center" vertical="top" wrapText="1"/>
    </xf>
    <xf numFmtId="0" fontId="38" fillId="0" borderId="5" xfId="0" applyFont="1" applyBorder="1" applyAlignment="1" applyProtection="1">
      <alignment vertical="top" wrapText="1"/>
    </xf>
    <xf numFmtId="0" fontId="41" fillId="0" borderId="0" xfId="0" applyFont="1" applyFill="1" applyBorder="1" applyAlignment="1" applyProtection="1">
      <alignment vertical="top" wrapText="1"/>
    </xf>
    <xf numFmtId="0" fontId="65" fillId="0" borderId="0" xfId="11" applyFont="1" applyBorder="1" applyAlignment="1" applyProtection="1">
      <alignment horizontal="left" vertical="top" wrapText="1"/>
    </xf>
    <xf numFmtId="0" fontId="30" fillId="0" borderId="0" xfId="0" applyFont="1" applyAlignment="1" applyProtection="1">
      <alignment vertical="top" wrapText="1"/>
    </xf>
    <xf numFmtId="0" fontId="67" fillId="0" borderId="0" xfId="0" applyFont="1" applyBorder="1" applyAlignment="1" applyProtection="1">
      <alignment horizontal="right" vertical="top"/>
    </xf>
    <xf numFmtId="4" fontId="32" fillId="0" borderId="0" xfId="0" applyNumberFormat="1" applyFont="1" applyFill="1" applyBorder="1" applyAlignment="1" applyProtection="1">
      <alignment horizontal="center"/>
      <protection locked="0"/>
    </xf>
    <xf numFmtId="0" fontId="64" fillId="0" borderId="0" xfId="0" applyFont="1" applyBorder="1" applyAlignment="1" applyProtection="1">
      <alignment horizontal="center" vertical="top" wrapText="1"/>
    </xf>
    <xf numFmtId="0" fontId="30" fillId="0" borderId="0" xfId="0" applyFont="1" applyBorder="1" applyAlignment="1" applyProtection="1">
      <alignment vertical="top" wrapText="1"/>
    </xf>
    <xf numFmtId="0" fontId="28" fillId="0" borderId="0" xfId="0" applyFont="1" applyBorder="1" applyAlignment="1" applyProtection="1">
      <alignment horizontal="right" vertical="center"/>
    </xf>
    <xf numFmtId="0" fontId="28" fillId="0" borderId="0" xfId="0" applyFont="1" applyFill="1" applyBorder="1" applyAlignment="1" applyProtection="1">
      <alignment vertical="top" wrapText="1"/>
    </xf>
    <xf numFmtId="1" fontId="76" fillId="0" borderId="0" xfId="0" applyNumberFormat="1" applyFont="1" applyBorder="1" applyAlignment="1" applyProtection="1">
      <alignment horizontal="center"/>
    </xf>
    <xf numFmtId="49" fontId="28" fillId="0" borderId="0" xfId="0" applyNumberFormat="1" applyFont="1" applyBorder="1" applyAlignment="1" applyProtection="1">
      <alignment horizontal="left" vertical="top"/>
    </xf>
    <xf numFmtId="0" fontId="28" fillId="0" borderId="0" xfId="0" applyFont="1" applyBorder="1" applyAlignment="1" applyProtection="1"/>
    <xf numFmtId="4" fontId="28" fillId="0" borderId="0" xfId="0" applyNumberFormat="1" applyFont="1" applyBorder="1" applyAlignment="1" applyProtection="1">
      <alignment horizontal="center"/>
    </xf>
    <xf numFmtId="0" fontId="28" fillId="0" borderId="0" xfId="0" applyFont="1" applyFill="1" applyBorder="1" applyAlignment="1" applyProtection="1">
      <alignment vertical="top"/>
      <protection locked="0"/>
    </xf>
    <xf numFmtId="4" fontId="26" fillId="0" borderId="0" xfId="0" applyNumberFormat="1" applyFont="1" applyBorder="1" applyAlignment="1" applyProtection="1"/>
    <xf numFmtId="4" fontId="43" fillId="0" borderId="0" xfId="0" applyNumberFormat="1" applyFont="1" applyBorder="1" applyAlignment="1" applyProtection="1"/>
    <xf numFmtId="4" fontId="27" fillId="0" borderId="0" xfId="0" applyNumberFormat="1" applyFont="1" applyBorder="1" applyAlignment="1" applyProtection="1"/>
    <xf numFmtId="4" fontId="64" fillId="0" borderId="0" xfId="0" applyNumberFormat="1" applyFont="1" applyBorder="1" applyAlignment="1" applyProtection="1">
      <alignment horizontal="center" vertical="top" wrapText="1"/>
    </xf>
    <xf numFmtId="4" fontId="65" fillId="0" borderId="0" xfId="0" applyNumberFormat="1" applyFont="1" applyBorder="1" applyAlignment="1" applyProtection="1">
      <alignment horizontal="center" vertical="top" wrapText="1"/>
    </xf>
    <xf numFmtId="4" fontId="25" fillId="3" borderId="0" xfId="0" applyNumberFormat="1" applyFont="1" applyFill="1" applyBorder="1" applyAlignment="1" applyProtection="1"/>
    <xf numFmtId="4" fontId="37" fillId="0" borderId="5" xfId="0" applyNumberFormat="1" applyFont="1" applyBorder="1" applyAlignment="1" applyProtection="1"/>
    <xf numFmtId="0" fontId="67" fillId="0" borderId="0" xfId="0" applyFont="1" applyAlignment="1" applyProtection="1">
      <alignment vertical="top" wrapText="1"/>
    </xf>
    <xf numFmtId="2" fontId="28" fillId="0" borderId="0" xfId="0" applyNumberFormat="1" applyFont="1" applyBorder="1" applyAlignment="1" applyProtection="1">
      <alignment vertical="top" wrapText="1"/>
    </xf>
    <xf numFmtId="0" fontId="30" fillId="0" borderId="0" xfId="0" applyFont="1" applyFill="1" applyBorder="1" applyAlignment="1" applyProtection="1">
      <alignment horizontal="center" vertical="top"/>
    </xf>
    <xf numFmtId="2" fontId="67" fillId="0" borderId="0" xfId="0" applyNumberFormat="1" applyFont="1" applyBorder="1" applyAlignment="1" applyProtection="1">
      <alignment vertical="top" wrapText="1"/>
    </xf>
    <xf numFmtId="4" fontId="76" fillId="0" borderId="0" xfId="0" applyNumberFormat="1" applyFont="1" applyBorder="1" applyAlignment="1" applyProtection="1">
      <alignment horizontal="center"/>
    </xf>
    <xf numFmtId="0" fontId="41" fillId="0" borderId="0" xfId="0" applyFont="1" applyFill="1" applyAlignment="1" applyProtection="1">
      <alignment vertical="top" wrapText="1"/>
    </xf>
    <xf numFmtId="0" fontId="28" fillId="0" borderId="0" xfId="0" applyFont="1" applyAlignment="1" applyProtection="1">
      <alignment vertical="top" wrapText="1"/>
    </xf>
    <xf numFmtId="0" fontId="80" fillId="0" borderId="0" xfId="0" applyFont="1" applyAlignment="1" applyProtection="1">
      <alignment horizontal="left" vertical="top" wrapText="1"/>
    </xf>
    <xf numFmtId="0" fontId="80" fillId="0" borderId="0" xfId="0" applyFont="1" applyAlignment="1" applyProtection="1">
      <alignment horizontal="left" vertical="center" wrapText="1"/>
    </xf>
    <xf numFmtId="4" fontId="28" fillId="0" borderId="0" xfId="0" applyNumberFormat="1" applyFont="1" applyFill="1" applyBorder="1" applyAlignment="1" applyProtection="1"/>
    <xf numFmtId="0" fontId="80" fillId="0" borderId="0" xfId="0" applyFont="1" applyAlignment="1" applyProtection="1">
      <alignment horizontal="justify" vertical="center"/>
    </xf>
    <xf numFmtId="4" fontId="28" fillId="0" borderId="0" xfId="0" applyNumberFormat="1" applyFont="1" applyBorder="1" applyAlignment="1" applyProtection="1">
      <alignment horizontal="left"/>
    </xf>
    <xf numFmtId="4" fontId="28" fillId="0" borderId="0" xfId="0" applyNumberFormat="1" applyFont="1" applyFill="1" applyBorder="1" applyAlignment="1" applyProtection="1">
      <alignment vertical="top"/>
    </xf>
    <xf numFmtId="0" fontId="0" fillId="0" borderId="0" xfId="0" applyProtection="1"/>
    <xf numFmtId="0" fontId="63" fillId="0" borderId="0" xfId="0" applyFont="1" applyAlignment="1" applyProtection="1">
      <alignment horizontal="center" vertical="top" wrapText="1"/>
    </xf>
    <xf numFmtId="4" fontId="64" fillId="0" borderId="0" xfId="0" applyNumberFormat="1" applyFont="1" applyBorder="1" applyAlignment="1" applyProtection="1">
      <alignment horizontal="left" vertical="center" wrapText="1"/>
    </xf>
    <xf numFmtId="0" fontId="63" fillId="0" borderId="0" xfId="0" applyFont="1" applyBorder="1" applyAlignment="1" applyProtection="1">
      <alignment vertical="top" wrapText="1"/>
    </xf>
    <xf numFmtId="0" fontId="84" fillId="0" borderId="0" xfId="0" applyFont="1" applyFill="1" applyBorder="1" applyAlignment="1" applyProtection="1">
      <alignment vertical="top" wrapText="1"/>
    </xf>
    <xf numFmtId="4" fontId="85" fillId="0" borderId="0" xfId="0" applyNumberFormat="1" applyFont="1" applyBorder="1" applyAlignment="1" applyProtection="1">
      <alignment horizontal="center"/>
    </xf>
    <xf numFmtId="0" fontId="67" fillId="0" borderId="0" xfId="0" applyFont="1" applyFill="1" applyBorder="1" applyAlignment="1" applyProtection="1">
      <alignment horizontal="left" vertical="top" wrapText="1"/>
    </xf>
    <xf numFmtId="0" fontId="30" fillId="0" borderId="0" xfId="0" applyFont="1" applyFill="1" applyBorder="1" applyAlignment="1" applyProtection="1">
      <alignment horizontal="left" vertical="top" wrapText="1"/>
    </xf>
    <xf numFmtId="0" fontId="65" fillId="0" borderId="0" xfId="0" applyFont="1" applyFill="1" applyAlignment="1" applyProtection="1">
      <alignment vertical="top" wrapText="1"/>
    </xf>
    <xf numFmtId="0" fontId="33" fillId="0" borderId="5" xfId="0" applyFont="1" applyBorder="1" applyAlignment="1" applyProtection="1">
      <protection locked="0"/>
    </xf>
    <xf numFmtId="2" fontId="67" fillId="0" borderId="0" xfId="6" applyNumberFormat="1" applyFont="1" applyBorder="1" applyAlignment="1" applyProtection="1">
      <alignment vertical="top" wrapText="1"/>
      <protection locked="0"/>
    </xf>
    <xf numFmtId="0" fontId="67" fillId="0" borderId="0" xfId="0" applyFont="1" applyFill="1" applyBorder="1" applyAlignment="1" applyProtection="1">
      <alignment vertical="top"/>
      <protection locked="0"/>
    </xf>
    <xf numFmtId="3" fontId="28" fillId="0" borderId="0" xfId="0" applyNumberFormat="1" applyFont="1" applyFill="1" applyBorder="1" applyAlignment="1" applyProtection="1">
      <alignment vertical="top"/>
    </xf>
    <xf numFmtId="4" fontId="33" fillId="0" borderId="5" xfId="0" applyNumberFormat="1" applyFont="1" applyFill="1" applyBorder="1" applyAlignment="1" applyProtection="1">
      <alignment horizontal="right"/>
    </xf>
    <xf numFmtId="4" fontId="33" fillId="0" borderId="5" xfId="0" applyNumberFormat="1" applyFont="1" applyBorder="1" applyAlignment="1" applyProtection="1"/>
    <xf numFmtId="0" fontId="30" fillId="0" borderId="0" xfId="0" applyNumberFormat="1" applyFont="1" applyAlignment="1" applyProtection="1">
      <alignment vertical="top" wrapText="1"/>
    </xf>
    <xf numFmtId="0" fontId="41" fillId="0" borderId="0" xfId="0" applyFont="1" applyAlignment="1" applyProtection="1">
      <alignment vertical="top" wrapText="1"/>
    </xf>
    <xf numFmtId="0" fontId="26" fillId="0" borderId="0" xfId="0" applyFont="1" applyBorder="1" applyAlignment="1">
      <alignment horizontal="left" vertical="top" wrapText="1"/>
    </xf>
    <xf numFmtId="0" fontId="0" fillId="0" borderId="0" xfId="0" applyAlignment="1">
      <alignment vertical="top" wrapText="1"/>
    </xf>
    <xf numFmtId="0" fontId="64" fillId="0" borderId="0" xfId="0" applyFont="1" applyAlignment="1">
      <alignment horizontal="left" vertical="center" wrapText="1"/>
    </xf>
    <xf numFmtId="0" fontId="28" fillId="0" borderId="0" xfId="0" applyFont="1" applyBorder="1" applyAlignment="1">
      <alignment horizontal="center" vertical="top" wrapText="1"/>
    </xf>
    <xf numFmtId="0" fontId="63" fillId="0" borderId="0" xfId="0" applyFont="1" applyAlignment="1">
      <alignment horizontal="left" vertical="center" wrapText="1"/>
    </xf>
    <xf numFmtId="0" fontId="67" fillId="0" borderId="0" xfId="0" applyNumberFormat="1" applyFont="1" applyAlignment="1">
      <alignment horizontal="left" vertical="center" wrapText="1"/>
    </xf>
    <xf numFmtId="4" fontId="64" fillId="0" borderId="0" xfId="0" applyNumberFormat="1" applyFont="1" applyBorder="1" applyAlignment="1">
      <alignment horizontal="left" vertical="center" wrapText="1"/>
    </xf>
    <xf numFmtId="0" fontId="30" fillId="0" borderId="0" xfId="0" applyNumberFormat="1" applyFont="1" applyAlignment="1">
      <alignment horizontal="justify" vertical="center" wrapText="1"/>
    </xf>
    <xf numFmtId="0" fontId="28" fillId="0" borderId="0" xfId="0" applyFont="1" applyAlignment="1">
      <alignment horizontal="left" vertical="top" wrapText="1"/>
    </xf>
    <xf numFmtId="0" fontId="64" fillId="0" borderId="0" xfId="0" applyFont="1" applyBorder="1" applyAlignment="1">
      <alignment vertical="center" wrapText="1"/>
    </xf>
    <xf numFmtId="0" fontId="63" fillId="0" borderId="0" xfId="0" applyFont="1" applyBorder="1" applyAlignment="1">
      <alignment vertical="center" wrapText="1"/>
    </xf>
    <xf numFmtId="4" fontId="63" fillId="0" borderId="0" xfId="0" applyNumberFormat="1" applyFont="1" applyBorder="1" applyAlignment="1">
      <alignment horizontal="left" vertical="center" wrapText="1"/>
    </xf>
    <xf numFmtId="0" fontId="30" fillId="0" borderId="0" xfId="0" applyNumberFormat="1" applyFont="1" applyAlignment="1" applyProtection="1">
      <alignment horizontal="justify" vertical="center" wrapText="1"/>
    </xf>
    <xf numFmtId="0" fontId="64" fillId="0" borderId="0" xfId="0" applyFont="1" applyAlignment="1" applyProtection="1">
      <alignment horizontal="left" vertical="center" wrapText="1"/>
    </xf>
    <xf numFmtId="0" fontId="64" fillId="0" borderId="0" xfId="0" applyFont="1" applyBorder="1" applyAlignment="1" applyProtection="1">
      <alignment vertical="center" wrapText="1"/>
    </xf>
    <xf numFmtId="0" fontId="28" fillId="0" borderId="0" xfId="0" applyFont="1" applyBorder="1" applyAlignment="1" applyProtection="1">
      <alignment horizontal="center" vertical="top" wrapText="1"/>
    </xf>
    <xf numFmtId="4" fontId="64" fillId="0" borderId="0" xfId="0" applyNumberFormat="1" applyFont="1" applyBorder="1" applyAlignment="1" applyProtection="1">
      <alignment horizontal="left" vertical="center" wrapText="1"/>
    </xf>
    <xf numFmtId="0" fontId="73" fillId="0" borderId="0" xfId="0" applyFont="1" applyAlignment="1">
      <alignment horizontal="left" vertical="center" wrapText="1"/>
    </xf>
    <xf numFmtId="0" fontId="64" fillId="0" borderId="0" xfId="0" applyFont="1" applyAlignment="1">
      <alignment vertical="center" wrapText="1"/>
    </xf>
    <xf numFmtId="0" fontId="75" fillId="0" borderId="0" xfId="0" applyFont="1" applyAlignment="1">
      <alignment vertical="center" wrapText="1"/>
    </xf>
    <xf numFmtId="0" fontId="63" fillId="0" borderId="0" xfId="0" applyFont="1" applyBorder="1" applyAlignment="1" applyProtection="1">
      <alignment vertical="center" wrapText="1"/>
    </xf>
    <xf numFmtId="0" fontId="30" fillId="0" borderId="0" xfId="0" applyNumberFormat="1"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63" fillId="0" borderId="0" xfId="0" applyFont="1" applyAlignment="1">
      <alignment vertical="center" wrapText="1"/>
    </xf>
    <xf numFmtId="0" fontId="64" fillId="0" borderId="0" xfId="0" applyFont="1" applyAlignment="1">
      <alignment vertical="top" wrapText="1"/>
    </xf>
    <xf numFmtId="4" fontId="30" fillId="0" borderId="0" xfId="0" applyNumberFormat="1" applyFont="1" applyBorder="1" applyAlignment="1">
      <alignment horizontal="justify" vertical="center" wrapText="1"/>
    </xf>
    <xf numFmtId="0" fontId="63" fillId="0" borderId="0" xfId="0" applyFont="1" applyAlignment="1" applyProtection="1">
      <alignment horizontal="left" vertical="center" wrapText="1"/>
    </xf>
    <xf numFmtId="4" fontId="63" fillId="0" borderId="0" xfId="0" applyNumberFormat="1" applyFont="1" applyBorder="1" applyAlignment="1" applyProtection="1">
      <alignment horizontal="left" vertical="center" wrapText="1"/>
    </xf>
    <xf numFmtId="0" fontId="63" fillId="0" borderId="0" xfId="0" applyFont="1" applyAlignment="1" applyProtection="1">
      <alignment vertical="center" wrapText="1"/>
    </xf>
    <xf numFmtId="4" fontId="30" fillId="0" borderId="0" xfId="0" applyNumberFormat="1" applyFont="1" applyBorder="1" applyAlignment="1" applyProtection="1">
      <alignment horizontal="left" vertical="center" wrapText="1"/>
    </xf>
    <xf numFmtId="0" fontId="64" fillId="0" borderId="0" xfId="0" applyFont="1" applyAlignment="1" applyProtection="1">
      <alignment vertical="center" wrapText="1"/>
    </xf>
    <xf numFmtId="0" fontId="75" fillId="0" borderId="0" xfId="0" applyFont="1" applyAlignment="1" applyProtection="1">
      <alignment vertical="center" wrapText="1"/>
    </xf>
    <xf numFmtId="4" fontId="30" fillId="0" borderId="0" xfId="0" applyNumberFormat="1" applyFont="1" applyBorder="1" applyAlignment="1">
      <alignment horizontal="left" vertical="center" wrapText="1"/>
    </xf>
    <xf numFmtId="0" fontId="67" fillId="0" borderId="0" xfId="0" applyFont="1" applyAlignment="1">
      <alignment horizontal="left" vertical="center" wrapText="1"/>
    </xf>
    <xf numFmtId="0" fontId="75" fillId="0" borderId="0" xfId="0" applyFont="1" applyAlignment="1">
      <alignment horizontal="left" vertical="center" wrapText="1"/>
    </xf>
    <xf numFmtId="0" fontId="67" fillId="0" borderId="0" xfId="0" applyFont="1" applyAlignment="1" applyProtection="1">
      <alignment horizontal="left" vertical="center" wrapText="1"/>
    </xf>
    <xf numFmtId="0" fontId="16" fillId="0" borderId="1" xfId="0" applyFont="1" applyBorder="1" applyAlignment="1" applyProtection="1">
      <alignment horizontal="center" vertical="top" wrapText="1"/>
    </xf>
  </cellXfs>
  <cellStyles count="49">
    <cellStyle name="Excel Built-in Excel Built-in Excel Built-in Excel Built-in Excel Built-in Excel Built-in Excel Built-in Excel Built-in TableStyleLight1" xfId="1"/>
    <cellStyle name="Komma0" xfId="30"/>
    <cellStyle name="Navadno" xfId="0" builtinId="0"/>
    <cellStyle name="Navadno 10" xfId="25"/>
    <cellStyle name="Navadno 10 3" xfId="45"/>
    <cellStyle name="Navadno 2" xfId="2"/>
    <cellStyle name="Navadno 2 2" xfId="14"/>
    <cellStyle name="Navadno 2 2 2" xfId="31"/>
    <cellStyle name="Navadno 2 2 3" xfId="26"/>
    <cellStyle name="Navadno 2 3" xfId="18"/>
    <cellStyle name="Navadno 2 3 2" xfId="32"/>
    <cellStyle name="Navadno 2 4" xfId="33"/>
    <cellStyle name="Navadno 3" xfId="17"/>
    <cellStyle name="Navadno 3 2" xfId="34"/>
    <cellStyle name="Navadno 3 3" xfId="46"/>
    <cellStyle name="Navadno 4" xfId="3"/>
    <cellStyle name="Navadno 4 2" xfId="19"/>
    <cellStyle name="Navadno 4 3" xfId="35"/>
    <cellStyle name="Navadno 5" xfId="4"/>
    <cellStyle name="Navadno 5 2" xfId="36"/>
    <cellStyle name="Navadno 6" xfId="15"/>
    <cellStyle name="Navadno 6 2" xfId="37"/>
    <cellStyle name="Navadno 7" xfId="20"/>
    <cellStyle name="Navadno 7 2" xfId="27"/>
    <cellStyle name="Navadno 8" xfId="21"/>
    <cellStyle name="Navadno_B1_krovska" xfId="5"/>
    <cellStyle name="Navadno_List1" xfId="6"/>
    <cellStyle name="Navadno_podloga za moj mušter gimn.mariborII.faza-obnova.pzr.27.10.04" xfId="7"/>
    <cellStyle name="Normal 2" xfId="8"/>
    <cellStyle name="Normal 2 2" xfId="38"/>
    <cellStyle name="Normal 2 2 2" xfId="47"/>
    <cellStyle name="Normal 2 3" xfId="39"/>
    <cellStyle name="Normal_08-010-000105-TP" xfId="40"/>
    <cellStyle name="Normal_N36023 (2)" xfId="9"/>
    <cellStyle name="Normal_PL_SD" xfId="10"/>
    <cellStyle name="Normal_pr tesg 7,9 koslj 10.12.98 (2)" xfId="11"/>
    <cellStyle name="Normale_MIRNA PEC" xfId="48"/>
    <cellStyle name="Odstotek" xfId="12" builtinId="5"/>
    <cellStyle name="Valuta" xfId="13" builtinId="4"/>
    <cellStyle name="Valuta 2" xfId="16"/>
    <cellStyle name="Valuta 2 2" xfId="41"/>
    <cellStyle name="Valuta 3" xfId="24"/>
    <cellStyle name="Valuta 4" xfId="29"/>
    <cellStyle name="Valuta 5" xfId="23"/>
    <cellStyle name="Vejica 2" xfId="42"/>
    <cellStyle name="Vejica 3" xfId="43"/>
    <cellStyle name="Vejica 4" xfId="44"/>
    <cellStyle name="Vejica 5" xfId="28"/>
    <cellStyle name="Vejica 6" xfId="2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CCC"/>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trojniki/PLIN/JPE%20LJUBLJANA/plin_JPE_RV%2033_8089/00_04_05_09_PZI_8089/05_01_Strojne_instalacije_in_strojna_oprema/PZI_RV33_POPI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ok/POPISI/POPISI%202017/71786_Supermec/Popis%20GO%20del%20SUPERMEC%20-%201.faza%2010.10.17_s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snova"/>
      <sheetName val="ARMATURA"/>
      <sheetName val="MATERIAL"/>
      <sheetName val="REKAPITULACIJA"/>
    </sheetNames>
    <sheetDataSet>
      <sheetData sheetId="0" refreshError="1">
        <row r="12">
          <cell r="B12">
            <v>240</v>
          </cell>
        </row>
        <row r="14">
          <cell r="B14">
            <v>1</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SNOVA"/>
      <sheetName val="REKAPITULACIJA GR. DELA"/>
      <sheetName val="UVOD V PREDRAČUN"/>
      <sheetName val="Pripravljalna in ruš. dela"/>
      <sheetName val="Zemeljska dela"/>
      <sheetName val="Betonska dela"/>
      <sheetName val="Zidarska dela"/>
      <sheetName val="Tesarska dela"/>
      <sheetName val="Odvodnjavanje"/>
      <sheetName val="Gr. dela za El. in TK priklj."/>
      <sheetName val="HPR_SD_stara verzija"/>
    </sheetNames>
    <sheetDataSet>
      <sheetData sheetId="0">
        <row r="37">
          <cell r="B37">
            <v>1</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U46"/>
  <sheetViews>
    <sheetView view="pageBreakPreview" zoomScale="80" zoomScaleNormal="100" zoomScaleSheetLayoutView="80" workbookViewId="0">
      <selection activeCell="E18" sqref="E18"/>
    </sheetView>
  </sheetViews>
  <sheetFormatPr defaultColWidth="20.7109375" defaultRowHeight="12.75"/>
  <cols>
    <col min="1" max="1" width="42" style="390" customWidth="1"/>
    <col min="2" max="2" width="47.140625" style="395" customWidth="1"/>
    <col min="3" max="3" width="6.42578125" style="390" customWidth="1"/>
    <col min="4" max="4" width="9.140625" style="389" customWidth="1"/>
    <col min="5" max="5" width="58.28515625" style="390" customWidth="1"/>
    <col min="6" max="6" width="2.7109375" style="394" customWidth="1"/>
    <col min="7" max="7" width="9.140625" style="389" customWidth="1"/>
    <col min="8" max="8" width="36.7109375" style="390" customWidth="1"/>
    <col min="9" max="9" width="2.7109375" style="394" customWidth="1"/>
    <col min="10" max="10" width="9.140625" style="389" customWidth="1"/>
    <col min="11" max="11" width="41.42578125" style="390" customWidth="1"/>
    <col min="12" max="12" width="40.140625" style="389" bestFit="1" customWidth="1"/>
    <col min="13" max="13" width="18.28515625" style="390" customWidth="1"/>
    <col min="14" max="14" width="20.5703125" style="390" customWidth="1"/>
    <col min="15" max="16384" width="20.7109375" style="390"/>
  </cols>
  <sheetData>
    <row r="1" spans="1:21" s="358" customFormat="1" ht="14.25" customHeight="1">
      <c r="A1" s="357"/>
      <c r="B1" s="357"/>
      <c r="C1" s="357"/>
      <c r="D1" s="357"/>
      <c r="F1" s="359"/>
      <c r="I1" s="359"/>
      <c r="L1" s="360"/>
      <c r="M1" s="361"/>
      <c r="N1" s="362"/>
      <c r="Q1" s="363"/>
      <c r="R1" s="364"/>
    </row>
    <row r="2" spans="1:21" s="367" customFormat="1" ht="24" thickBot="1">
      <c r="A2" s="365" t="str">
        <f>IF(OSNOVA!$B$43=1,("POPIS DEL"),("POPIS DEL"))</f>
        <v>POPIS DEL</v>
      </c>
      <c r="B2" s="365"/>
      <c r="C2" s="366"/>
      <c r="F2" s="368"/>
      <c r="I2" s="368"/>
      <c r="L2" s="369"/>
      <c r="M2" s="370"/>
    </row>
    <row r="3" spans="1:21" s="358" customFormat="1" ht="14.25" customHeight="1">
      <c r="A3" s="371"/>
      <c r="B3" s="372"/>
      <c r="C3" s="361"/>
      <c r="F3" s="359"/>
      <c r="I3" s="359"/>
      <c r="L3" s="360"/>
      <c r="M3" s="373"/>
      <c r="N3" s="362"/>
      <c r="O3" s="374"/>
      <c r="Q3" s="374"/>
    </row>
    <row r="4" spans="1:21" s="358" customFormat="1" ht="12.75" customHeight="1">
      <c r="A4" s="375" t="str">
        <f>+E32</f>
        <v>Osnovni podatki o projektni dokumentaciji:</v>
      </c>
      <c r="B4" s="376"/>
      <c r="C4" s="357"/>
      <c r="F4" s="357"/>
      <c r="I4" s="357"/>
      <c r="L4" s="360"/>
      <c r="M4" s="373"/>
      <c r="N4" s="377"/>
    </row>
    <row r="5" spans="1:21" s="381" customFormat="1" ht="15.75">
      <c r="A5" s="378"/>
      <c r="B5" s="379"/>
      <c r="C5" s="380"/>
      <c r="F5" s="382"/>
      <c r="I5" s="382"/>
      <c r="L5" s="383"/>
      <c r="M5" s="384"/>
      <c r="R5" s="358"/>
      <c r="T5" s="385"/>
      <c r="U5" s="385"/>
    </row>
    <row r="6" spans="1:21" ht="15.75">
      <c r="A6" s="386"/>
      <c r="B6" s="387"/>
      <c r="C6" s="388"/>
      <c r="F6" s="391"/>
      <c r="I6" s="391"/>
      <c r="L6" s="392"/>
    </row>
    <row r="7" spans="1:21" ht="15.75">
      <c r="A7" s="386" t="s">
        <v>137</v>
      </c>
      <c r="B7" s="393" t="s">
        <v>247</v>
      </c>
      <c r="C7" s="388"/>
      <c r="F7" s="391"/>
      <c r="I7" s="391"/>
      <c r="L7" s="392"/>
    </row>
    <row r="8" spans="1:21" ht="15.75">
      <c r="A8" s="386"/>
      <c r="B8" s="393"/>
      <c r="C8" s="388"/>
      <c r="F8" s="391"/>
      <c r="I8" s="391"/>
      <c r="L8" s="392"/>
    </row>
    <row r="9" spans="1:21" ht="15.75">
      <c r="A9" s="386"/>
      <c r="B9" s="393"/>
      <c r="C9" s="388"/>
      <c r="F9" s="391"/>
      <c r="I9" s="391"/>
      <c r="L9" s="392"/>
    </row>
    <row r="10" spans="1:21" ht="15.75">
      <c r="A10" s="386" t="s">
        <v>19</v>
      </c>
      <c r="B10" s="393" t="s">
        <v>1139</v>
      </c>
      <c r="C10" s="388"/>
      <c r="F10" s="391"/>
      <c r="I10" s="391"/>
      <c r="L10" s="392"/>
    </row>
    <row r="11" spans="1:21" ht="15.75">
      <c r="A11" s="386"/>
      <c r="B11" s="393" t="s">
        <v>1137</v>
      </c>
      <c r="C11" s="388"/>
      <c r="F11" s="391"/>
      <c r="I11" s="391"/>
      <c r="L11" s="392"/>
    </row>
    <row r="12" spans="1:21" ht="15.75">
      <c r="A12" s="386"/>
      <c r="B12" s="393" t="s">
        <v>1138</v>
      </c>
      <c r="C12" s="388"/>
      <c r="F12" s="391"/>
      <c r="I12" s="391"/>
      <c r="L12" s="392"/>
    </row>
    <row r="13" spans="1:21" ht="15.75">
      <c r="A13" s="386"/>
      <c r="B13" s="393"/>
      <c r="C13" s="388"/>
      <c r="F13" s="391"/>
      <c r="I13" s="391"/>
      <c r="L13" s="392"/>
    </row>
    <row r="14" spans="1:21" ht="15.75">
      <c r="A14" s="386"/>
      <c r="B14" s="393"/>
      <c r="C14" s="388"/>
      <c r="F14" s="391"/>
      <c r="I14" s="391"/>
      <c r="L14" s="392"/>
    </row>
    <row r="15" spans="1:21" ht="15.75">
      <c r="A15" s="386" t="s">
        <v>20</v>
      </c>
      <c r="B15" s="393" t="s">
        <v>111</v>
      </c>
      <c r="C15" s="388"/>
      <c r="F15" s="391"/>
      <c r="I15" s="391"/>
      <c r="L15" s="392"/>
    </row>
    <row r="16" spans="1:21" ht="15.75">
      <c r="A16" s="386"/>
      <c r="B16" s="393"/>
      <c r="C16" s="388"/>
      <c r="F16" s="391"/>
      <c r="I16" s="391"/>
      <c r="L16" s="392"/>
    </row>
    <row r="17" spans="1:14" ht="15.75">
      <c r="A17" s="386"/>
      <c r="B17" s="393"/>
    </row>
    <row r="18" spans="1:14" ht="15.75">
      <c r="A18" s="386" t="s">
        <v>190</v>
      </c>
      <c r="B18" s="393" t="str">
        <f>+OBJEKT</f>
        <v>DSO BOVEC</v>
      </c>
    </row>
    <row r="19" spans="1:14" ht="15.75">
      <c r="A19" s="386"/>
      <c r="B19" s="393"/>
    </row>
    <row r="20" spans="1:14" ht="15.75">
      <c r="A20" s="386"/>
      <c r="B20" s="393"/>
    </row>
    <row r="21" spans="1:14" ht="15.75">
      <c r="A21" s="386" t="s">
        <v>196</v>
      </c>
      <c r="B21" s="393">
        <v>11862</v>
      </c>
    </row>
    <row r="22" spans="1:14" ht="15.75">
      <c r="A22" s="386"/>
      <c r="B22" s="393"/>
    </row>
    <row r="23" spans="1:14" ht="15.75">
      <c r="A23" s="386"/>
      <c r="B23" s="393"/>
    </row>
    <row r="24" spans="1:14" ht="15.75">
      <c r="A24" s="386" t="s">
        <v>138</v>
      </c>
      <c r="B24" s="393" t="s">
        <v>533</v>
      </c>
    </row>
    <row r="25" spans="1:14" ht="15.75">
      <c r="A25" s="386"/>
      <c r="B25" s="393"/>
    </row>
    <row r="26" spans="1:14" ht="15.75">
      <c r="A26" s="386"/>
      <c r="B26" s="393"/>
      <c r="E26" s="393"/>
    </row>
    <row r="27" spans="1:14" ht="15.75">
      <c r="A27" s="386" t="s">
        <v>222</v>
      </c>
      <c r="B27" s="393" t="s">
        <v>534</v>
      </c>
    </row>
    <row r="28" spans="1:14" ht="15.75">
      <c r="B28" s="393"/>
    </row>
    <row r="29" spans="1:14" ht="13.5" hidden="1" thickBot="1"/>
    <row r="30" spans="1:14" ht="18.75" hidden="1" thickBot="1">
      <c r="A30" s="396"/>
      <c r="B30" s="397"/>
      <c r="D30" s="398" t="s">
        <v>199</v>
      </c>
      <c r="E30" s="399"/>
      <c r="F30" s="400"/>
      <c r="G30" s="401" t="s">
        <v>199</v>
      </c>
      <c r="H30" s="402"/>
      <c r="I30" s="400"/>
      <c r="J30" s="401" t="s">
        <v>199</v>
      </c>
      <c r="K30" s="402"/>
      <c r="L30" s="400"/>
      <c r="M30" s="400"/>
      <c r="N30" s="403"/>
    </row>
    <row r="31" spans="1:14" ht="19.5" hidden="1" thickBot="1">
      <c r="A31" s="404" t="s">
        <v>191</v>
      </c>
      <c r="B31" s="405" t="s">
        <v>231</v>
      </c>
      <c r="D31" s="406" t="str">
        <f>+OZN</f>
        <v>3.</v>
      </c>
      <c r="E31" s="407" t="str">
        <f>+DEL</f>
        <v>GRADBENOOBRTNIŠKA DELA</v>
      </c>
      <c r="F31" s="408"/>
      <c r="G31" s="409" t="s">
        <v>233</v>
      </c>
      <c r="H31" s="410" t="s">
        <v>203</v>
      </c>
      <c r="I31" s="408"/>
      <c r="J31" s="409" t="s">
        <v>234</v>
      </c>
      <c r="K31" s="410" t="s">
        <v>232</v>
      </c>
      <c r="L31" s="411"/>
      <c r="M31" s="408"/>
      <c r="N31" s="412"/>
    </row>
    <row r="32" spans="1:14" ht="18.75" hidden="1" thickBot="1">
      <c r="A32" s="413"/>
      <c r="B32" s="414"/>
      <c r="D32" s="415"/>
      <c r="E32" s="416" t="s">
        <v>185</v>
      </c>
      <c r="F32" s="400"/>
      <c r="G32" s="417"/>
      <c r="H32" s="417"/>
      <c r="I32" s="400"/>
      <c r="J32" s="417"/>
      <c r="K32" s="417"/>
      <c r="L32" s="400"/>
      <c r="M32" s="400"/>
      <c r="N32" s="403"/>
    </row>
    <row r="33" spans="1:14" ht="18.75" hidden="1" thickBot="1">
      <c r="A33" s="404" t="s">
        <v>193</v>
      </c>
      <c r="B33" s="405" t="s">
        <v>195</v>
      </c>
      <c r="D33" s="415"/>
      <c r="E33" s="416" t="s">
        <v>194</v>
      </c>
      <c r="F33" s="400"/>
      <c r="G33" s="417"/>
      <c r="H33" s="417"/>
      <c r="I33" s="400"/>
      <c r="J33" s="417"/>
      <c r="K33" s="418"/>
      <c r="L33" s="400"/>
      <c r="M33" s="400"/>
      <c r="N33" s="403"/>
    </row>
    <row r="34" spans="1:14" ht="18.75" hidden="1" thickBot="1">
      <c r="A34" s="404"/>
      <c r="B34" s="419"/>
      <c r="C34" s="420"/>
      <c r="D34" s="421"/>
      <c r="E34" s="422"/>
      <c r="G34" s="417"/>
      <c r="H34" s="423"/>
      <c r="J34" s="417"/>
      <c r="K34" s="418"/>
      <c r="L34" s="400"/>
      <c r="M34" s="400"/>
      <c r="N34" s="403"/>
    </row>
    <row r="35" spans="1:14" ht="18.75" hidden="1" thickBot="1">
      <c r="A35" s="404" t="s">
        <v>202</v>
      </c>
      <c r="B35" s="424" t="s">
        <v>535</v>
      </c>
      <c r="D35" s="425" t="s">
        <v>188</v>
      </c>
      <c r="E35" s="426" t="s">
        <v>203</v>
      </c>
      <c r="G35" s="418"/>
      <c r="H35" s="427"/>
      <c r="J35" s="428"/>
      <c r="K35" s="429"/>
      <c r="L35" s="400"/>
      <c r="M35" s="400"/>
      <c r="N35" s="403"/>
    </row>
    <row r="36" spans="1:14" ht="18.75" hidden="1" thickBot="1">
      <c r="A36" s="430"/>
      <c r="B36" s="431"/>
      <c r="C36" s="420"/>
      <c r="D36" s="432" t="s">
        <v>189</v>
      </c>
      <c r="E36" s="432" t="s">
        <v>232</v>
      </c>
      <c r="F36" s="400"/>
      <c r="G36" s="433"/>
      <c r="H36" s="427"/>
      <c r="I36" s="400"/>
      <c r="J36" s="433"/>
      <c r="K36" s="434"/>
      <c r="L36" s="400"/>
      <c r="M36" s="400"/>
      <c r="N36" s="403"/>
    </row>
    <row r="37" spans="1:14" ht="18.75" hidden="1" thickBot="1">
      <c r="A37" s="404" t="s">
        <v>197</v>
      </c>
      <c r="B37" s="173">
        <v>1</v>
      </c>
      <c r="D37" s="435"/>
      <c r="E37" s="436"/>
      <c r="F37" s="400"/>
      <c r="G37" s="433"/>
      <c r="H37" s="437"/>
      <c r="I37" s="400"/>
      <c r="J37" s="433"/>
      <c r="K37" s="437"/>
      <c r="L37" s="400"/>
      <c r="M37" s="400"/>
      <c r="N37" s="403"/>
    </row>
    <row r="38" spans="1:14" ht="18.75" hidden="1" thickBot="1">
      <c r="A38" s="430"/>
      <c r="B38" s="431"/>
      <c r="D38" s="438"/>
      <c r="E38" s="439"/>
      <c r="F38" s="400"/>
      <c r="G38" s="433"/>
      <c r="H38" s="437"/>
      <c r="I38" s="400"/>
      <c r="J38" s="433"/>
      <c r="K38" s="437"/>
      <c r="L38" s="400"/>
      <c r="M38" s="400"/>
      <c r="N38" s="403"/>
    </row>
    <row r="39" spans="1:14" ht="18.75" hidden="1" thickBot="1">
      <c r="A39" s="404" t="s">
        <v>198</v>
      </c>
      <c r="B39" s="173">
        <v>1</v>
      </c>
      <c r="D39" s="440"/>
      <c r="E39" s="441"/>
      <c r="F39" s="400"/>
      <c r="G39" s="433"/>
      <c r="H39" s="427"/>
      <c r="I39" s="400"/>
      <c r="J39" s="433"/>
      <c r="K39" s="437"/>
      <c r="L39" s="400"/>
      <c r="M39" s="400"/>
      <c r="N39" s="403"/>
    </row>
    <row r="40" spans="1:14" ht="18.75" hidden="1" thickBot="1">
      <c r="A40" s="404"/>
      <c r="B40" s="442"/>
      <c r="D40" s="443"/>
      <c r="E40" s="444"/>
      <c r="F40" s="400"/>
      <c r="G40" s="433"/>
      <c r="H40" s="427"/>
      <c r="I40" s="400"/>
      <c r="J40" s="433"/>
      <c r="K40" s="437"/>
      <c r="L40" s="400"/>
      <c r="M40" s="400"/>
      <c r="N40" s="403"/>
    </row>
    <row r="41" spans="1:14" ht="18.75" hidden="1" thickBot="1">
      <c r="A41" s="404" t="s">
        <v>187</v>
      </c>
      <c r="B41" s="173">
        <v>9.5000000000000001E-2</v>
      </c>
      <c r="D41" s="443"/>
      <c r="E41" s="444"/>
      <c r="F41" s="400"/>
      <c r="G41" s="433"/>
      <c r="H41" s="437"/>
      <c r="I41" s="400"/>
      <c r="J41" s="433"/>
      <c r="K41" s="437"/>
      <c r="L41" s="400"/>
      <c r="M41" s="400"/>
      <c r="N41" s="403"/>
    </row>
    <row r="42" spans="1:14" ht="18.75" hidden="1" thickBot="1">
      <c r="A42" s="430"/>
      <c r="B42" s="431"/>
      <c r="D42" s="443"/>
      <c r="E42" s="444"/>
      <c r="F42" s="400"/>
      <c r="G42" s="433"/>
      <c r="H42" s="437"/>
      <c r="I42" s="400"/>
      <c r="J42" s="433"/>
      <c r="K42" s="423"/>
      <c r="L42" s="400"/>
      <c r="M42" s="400"/>
      <c r="N42" s="403"/>
    </row>
    <row r="43" spans="1:14" ht="18.75" hidden="1" thickBot="1">
      <c r="A43" s="404" t="s">
        <v>17</v>
      </c>
      <c r="B43" s="405">
        <v>1</v>
      </c>
      <c r="D43" s="443"/>
      <c r="E43" s="444"/>
      <c r="F43" s="400"/>
      <c r="G43" s="433"/>
      <c r="H43" s="445"/>
      <c r="I43" s="400"/>
      <c r="J43" s="433"/>
      <c r="K43" s="423"/>
      <c r="L43" s="400"/>
      <c r="M43" s="400"/>
      <c r="N43" s="403"/>
    </row>
    <row r="44" spans="1:14" ht="18.75" hidden="1" thickBot="1">
      <c r="A44" s="413"/>
      <c r="B44" s="446"/>
      <c r="D44" s="443"/>
      <c r="E44" s="444"/>
      <c r="F44" s="400"/>
      <c r="G44" s="447"/>
      <c r="H44" s="448"/>
      <c r="I44" s="400"/>
      <c r="J44" s="433"/>
      <c r="K44" s="445"/>
      <c r="L44" s="400"/>
      <c r="M44" s="400"/>
      <c r="N44" s="403"/>
    </row>
    <row r="45" spans="1:14" ht="24" hidden="1" thickBot="1">
      <c r="A45" s="449" t="s">
        <v>18</v>
      </c>
      <c r="B45" s="450"/>
      <c r="D45" s="443"/>
      <c r="E45" s="444"/>
      <c r="F45" s="400"/>
      <c r="G45" s="447"/>
      <c r="H45" s="448"/>
      <c r="I45" s="400"/>
      <c r="J45" s="447"/>
      <c r="K45" s="448"/>
      <c r="L45" s="400"/>
      <c r="M45" s="400"/>
      <c r="N45" s="403"/>
    </row>
    <row r="46" spans="1:14" hidden="1">
      <c r="D46" s="451"/>
      <c r="E46" s="400"/>
      <c r="F46" s="400"/>
      <c r="G46" s="451"/>
      <c r="H46" s="400"/>
      <c r="I46" s="400"/>
      <c r="J46" s="451"/>
      <c r="K46" s="400"/>
      <c r="L46" s="400"/>
      <c r="M46" s="400"/>
      <c r="N46" s="403"/>
    </row>
  </sheetData>
  <sheetProtection algorithmName="SHA-512" hashValue="A6ArfPmLNDgOYpqZFuGJpA0/h0e4qTlWC19J02lUZOR6uGHqfbY+bV743t5iOG1n3nFZ504VHA6Fe226QmQQlg==" saltValue="CVMtGBuE/j8eb/IPeeSrvg==" spinCount="100000" sheet="1" objects="1" scenarios="1"/>
  <phoneticPr fontId="0" type="noConversion"/>
  <pageMargins left="0.98425196850393704" right="0.39370078740157483" top="0.98425196850393704" bottom="0.74803149606299213" header="0" footer="0.39370078740157483"/>
  <pageSetup paperSize="9" firstPageNumber="0" orientation="portrait" horizontalDpi="300" verticalDpi="300" r:id="rId1"/>
  <headerFooter alignWithMargins="0">
    <oddHeader xml:space="preserve">&amp;L
</oddHeader>
    <oddFooter>&amp;C&amp;6 &amp; List: &amp;A&amp;L&amp;9&amp;R&amp;R &amp; &amp;9 &amp; List: &amp;A_x000D_&amp;R &amp; &amp;9 &amp; Stran: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5"/>
  <dimension ref="A1:J62"/>
  <sheetViews>
    <sheetView view="pageBreakPreview" topLeftCell="A12" zoomScale="120" zoomScaleNormal="100" zoomScaleSheetLayoutView="120" workbookViewId="0">
      <selection activeCell="K28" sqref="K28"/>
    </sheetView>
  </sheetViews>
  <sheetFormatPr defaultRowHeight="12.75"/>
  <cols>
    <col min="1" max="1" width="3" style="361" customWidth="1"/>
    <col min="2" max="2" width="4.42578125" style="361" customWidth="1"/>
    <col min="3" max="3" width="43.7109375" style="466" customWidth="1"/>
    <col min="4" max="4" width="6.28515625" style="467" customWidth="1"/>
    <col min="5" max="5" width="7.5703125" style="468" customWidth="1"/>
    <col min="6" max="6" width="9.5703125" style="469" customWidth="1"/>
    <col min="7" max="7" width="13.85546875" style="469" customWidth="1"/>
    <col min="8" max="8" width="2.5703125" style="358" bestFit="1" customWidth="1"/>
    <col min="9" max="9" width="9.140625" style="358"/>
    <col min="10" max="10" width="9" style="358" customWidth="1"/>
    <col min="11" max="16384" width="9.140625" style="358"/>
  </cols>
  <sheetData>
    <row r="1" spans="1:7" s="367" customFormat="1" ht="18">
      <c r="A1" s="452" t="str">
        <f>+OSNOVA!A2</f>
        <v>POPIS DEL</v>
      </c>
      <c r="C1" s="452"/>
      <c r="D1" s="453"/>
      <c r="E1" s="454"/>
      <c r="F1" s="455"/>
      <c r="G1" s="455"/>
    </row>
    <row r="2" spans="1:7" s="367" customFormat="1" ht="18">
      <c r="A2" s="452"/>
      <c r="B2" s="452"/>
      <c r="C2" s="452"/>
      <c r="D2" s="453"/>
      <c r="E2" s="454"/>
      <c r="F2" s="455"/>
      <c r="G2" s="455"/>
    </row>
    <row r="3" spans="1:7" s="367" customFormat="1" ht="18">
      <c r="A3" s="452" t="str">
        <f>+OZN</f>
        <v>3.</v>
      </c>
      <c r="C3" s="452" t="str">
        <f>+DEL</f>
        <v>GRADBENOOBRTNIŠKA DELA</v>
      </c>
      <c r="D3" s="453"/>
      <c r="E3" s="454"/>
      <c r="F3" s="455"/>
      <c r="G3" s="455"/>
    </row>
    <row r="4" spans="1:7" s="367" customFormat="1" ht="18">
      <c r="A4" s="452"/>
      <c r="B4" s="456"/>
      <c r="C4" s="452"/>
      <c r="D4" s="453"/>
      <c r="E4" s="454"/>
      <c r="F4" s="455"/>
      <c r="G4" s="455"/>
    </row>
    <row r="5" spans="1:7" s="465" customFormat="1" ht="18">
      <c r="A5" s="458" t="str">
        <f>OSNOVA!G31</f>
        <v>A.</v>
      </c>
      <c r="B5" s="459"/>
      <c r="C5" s="460" t="str">
        <f>OSNOVA!H31</f>
        <v>GRADBENA DELA</v>
      </c>
      <c r="D5" s="461"/>
      <c r="E5" s="462"/>
      <c r="F5" s="463"/>
      <c r="G5" s="463"/>
    </row>
    <row r="6" spans="1:7" ht="14.25" customHeight="1">
      <c r="A6" s="357" t="s">
        <v>192</v>
      </c>
      <c r="B6" s="357"/>
    </row>
    <row r="7" spans="1:7" ht="25.5" customHeight="1">
      <c r="B7" s="532" t="s">
        <v>205</v>
      </c>
      <c r="C7" s="594" t="s">
        <v>341</v>
      </c>
      <c r="D7" s="594"/>
      <c r="E7" s="594"/>
      <c r="F7" s="594"/>
      <c r="G7" s="594"/>
    </row>
    <row r="8" spans="1:7" ht="25.5" customHeight="1">
      <c r="B8" s="532" t="s">
        <v>205</v>
      </c>
      <c r="C8" s="591" t="s">
        <v>249</v>
      </c>
      <c r="D8" s="591"/>
      <c r="E8" s="591"/>
      <c r="F8" s="591"/>
      <c r="G8" s="591"/>
    </row>
    <row r="9" spans="1:7" ht="12.75" customHeight="1">
      <c r="B9" s="532" t="s">
        <v>205</v>
      </c>
      <c r="C9" s="598" t="s">
        <v>69</v>
      </c>
      <c r="D9" s="598"/>
      <c r="E9" s="598"/>
      <c r="F9" s="598"/>
      <c r="G9" s="598"/>
    </row>
    <row r="10" spans="1:7" ht="12.75" customHeight="1">
      <c r="B10" s="532" t="s">
        <v>205</v>
      </c>
      <c r="C10" s="598" t="s">
        <v>70</v>
      </c>
      <c r="D10" s="598"/>
      <c r="E10" s="598"/>
      <c r="F10" s="598"/>
      <c r="G10" s="598"/>
    </row>
    <row r="11" spans="1:7" ht="24.75" customHeight="1">
      <c r="B11" s="532" t="s">
        <v>205</v>
      </c>
      <c r="C11" s="598" t="s">
        <v>71</v>
      </c>
      <c r="D11" s="598"/>
      <c r="E11" s="598"/>
      <c r="F11" s="598"/>
      <c r="G11" s="598"/>
    </row>
    <row r="12" spans="1:7" ht="12.75" customHeight="1">
      <c r="B12" s="532" t="s">
        <v>205</v>
      </c>
      <c r="C12" s="598" t="s">
        <v>72</v>
      </c>
      <c r="D12" s="598"/>
      <c r="E12" s="598"/>
      <c r="F12" s="598"/>
      <c r="G12" s="598"/>
    </row>
    <row r="13" spans="1:7" ht="24.75" customHeight="1">
      <c r="B13" s="532" t="s">
        <v>205</v>
      </c>
      <c r="C13" s="598" t="s">
        <v>73</v>
      </c>
      <c r="D13" s="598"/>
      <c r="E13" s="598"/>
      <c r="F13" s="598"/>
      <c r="G13" s="598"/>
    </row>
    <row r="14" spans="1:7" ht="12.75" customHeight="1">
      <c r="B14" s="532" t="s">
        <v>205</v>
      </c>
      <c r="C14" s="598" t="s">
        <v>75</v>
      </c>
      <c r="D14" s="598"/>
      <c r="E14" s="598"/>
      <c r="F14" s="598"/>
      <c r="G14" s="598"/>
    </row>
    <row r="15" spans="1:7" ht="12.75" customHeight="1">
      <c r="B15" s="532" t="s">
        <v>205</v>
      </c>
      <c r="C15" s="598" t="s">
        <v>76</v>
      </c>
      <c r="D15" s="598"/>
      <c r="E15" s="598"/>
      <c r="F15" s="598"/>
      <c r="G15" s="598"/>
    </row>
    <row r="16" spans="1:7" ht="12.75" customHeight="1">
      <c r="B16" s="525" t="s">
        <v>205</v>
      </c>
      <c r="C16" s="592" t="s">
        <v>77</v>
      </c>
      <c r="D16" s="592"/>
      <c r="E16" s="592"/>
      <c r="F16" s="592"/>
      <c r="G16" s="592"/>
    </row>
    <row r="17" spans="1:10" ht="48" customHeight="1">
      <c r="B17" s="532" t="s">
        <v>205</v>
      </c>
      <c r="C17" s="600" t="s">
        <v>74</v>
      </c>
      <c r="D17" s="600"/>
      <c r="E17" s="600"/>
      <c r="F17" s="600"/>
      <c r="G17" s="600"/>
    </row>
    <row r="18" spans="1:10" ht="12.75" customHeight="1">
      <c r="B18" s="525"/>
      <c r="C18" s="599" t="s">
        <v>162</v>
      </c>
      <c r="D18" s="599"/>
      <c r="E18" s="599"/>
      <c r="F18" s="599"/>
      <c r="G18" s="599"/>
    </row>
    <row r="19" spans="1:10" ht="12.75" customHeight="1">
      <c r="B19" s="525" t="s">
        <v>205</v>
      </c>
      <c r="C19" s="591" t="s">
        <v>144</v>
      </c>
      <c r="D19" s="591"/>
      <c r="E19" s="591"/>
      <c r="F19" s="591"/>
      <c r="G19" s="591"/>
    </row>
    <row r="20" spans="1:10" ht="12.75" customHeight="1">
      <c r="B20" s="525" t="s">
        <v>205</v>
      </c>
      <c r="C20" s="591" t="s">
        <v>131</v>
      </c>
      <c r="D20" s="591"/>
      <c r="E20" s="591"/>
      <c r="F20" s="591"/>
      <c r="G20" s="591"/>
    </row>
    <row r="21" spans="1:10">
      <c r="D21" s="471"/>
      <c r="E21" s="472"/>
      <c r="F21" s="471"/>
      <c r="G21" s="471"/>
    </row>
    <row r="22" spans="1:10" ht="12.75" customHeight="1">
      <c r="A22" s="357" t="s">
        <v>200</v>
      </c>
      <c r="B22" s="357"/>
      <c r="C22" s="473"/>
      <c r="D22" s="471"/>
      <c r="E22" s="472"/>
      <c r="F22" s="471"/>
      <c r="G22" s="471"/>
    </row>
    <row r="23" spans="1:10" s="381" customFormat="1">
      <c r="A23" s="380" t="s">
        <v>65</v>
      </c>
      <c r="B23" s="380"/>
      <c r="C23" s="475" t="s">
        <v>66</v>
      </c>
      <c r="D23" s="476" t="s">
        <v>67</v>
      </c>
      <c r="E23" s="477" t="s">
        <v>291</v>
      </c>
      <c r="F23" s="478" t="s">
        <v>292</v>
      </c>
      <c r="G23" s="478" t="s">
        <v>293</v>
      </c>
      <c r="I23" s="385"/>
      <c r="J23" s="385"/>
    </row>
    <row r="24" spans="1:10">
      <c r="C24" s="479"/>
      <c r="G24" s="480"/>
    </row>
    <row r="25" spans="1:10" s="488" customFormat="1" ht="16.5" thickBot="1">
      <c r="A25" s="481"/>
      <c r="B25" s="482" t="s">
        <v>240</v>
      </c>
      <c r="C25" s="526" t="s">
        <v>246</v>
      </c>
      <c r="D25" s="484"/>
      <c r="E25" s="485"/>
      <c r="F25" s="486"/>
      <c r="G25" s="487"/>
    </row>
    <row r="26" spans="1:10">
      <c r="A26" s="489"/>
      <c r="B26" s="490"/>
      <c r="C26" s="479"/>
      <c r="G26" s="480"/>
    </row>
    <row r="27" spans="1:10" ht="36">
      <c r="A27" s="491" t="str">
        <f>$B$25</f>
        <v>VI.</v>
      </c>
      <c r="B27" s="492">
        <f>1</f>
        <v>1</v>
      </c>
      <c r="C27" s="500" t="s">
        <v>398</v>
      </c>
      <c r="D27" s="497" t="s">
        <v>295</v>
      </c>
      <c r="E27" s="498">
        <f>E50+E51+E52+E53</f>
        <v>185.7</v>
      </c>
      <c r="F27" s="519"/>
      <c r="G27" s="499">
        <f>IF(OSNOVA!$B$43=1,E27*F27,"")</f>
        <v>0</v>
      </c>
    </row>
    <row r="28" spans="1:10">
      <c r="A28" s="491"/>
      <c r="B28" s="492"/>
      <c r="C28" s="479"/>
      <c r="F28" s="521"/>
      <c r="G28" s="480"/>
    </row>
    <row r="29" spans="1:10" ht="72">
      <c r="A29" s="491" t="str">
        <f>$B$25</f>
        <v>VI.</v>
      </c>
      <c r="B29" s="492">
        <f>COUNT($A$27:B28)+1</f>
        <v>2</v>
      </c>
      <c r="C29" s="500" t="s">
        <v>660</v>
      </c>
      <c r="D29" s="497" t="s">
        <v>235</v>
      </c>
      <c r="E29" s="498">
        <v>78</v>
      </c>
      <c r="F29" s="519"/>
      <c r="G29" s="499">
        <f>IF(OSNOVA!$B$43=1,E29*F29,"")</f>
        <v>0</v>
      </c>
    </row>
    <row r="30" spans="1:10">
      <c r="A30" s="491"/>
      <c r="B30" s="492"/>
      <c r="F30" s="521"/>
    </row>
    <row r="31" spans="1:10" ht="48">
      <c r="A31" s="491" t="str">
        <f>$B$25</f>
        <v>VI.</v>
      </c>
      <c r="B31" s="492">
        <f>COUNT($A$27:B30)+1</f>
        <v>3</v>
      </c>
      <c r="C31" s="527" t="s">
        <v>453</v>
      </c>
      <c r="D31" s="498" t="s">
        <v>236</v>
      </c>
      <c r="E31" s="498">
        <v>111.4</v>
      </c>
      <c r="F31" s="519"/>
      <c r="G31" s="499">
        <f>IF(OSNOVA!$B$43=1,E31*F31,"")</f>
        <v>0</v>
      </c>
    </row>
    <row r="32" spans="1:10">
      <c r="A32" s="491"/>
      <c r="B32" s="492"/>
      <c r="C32" s="500"/>
      <c r="D32" s="497"/>
      <c r="E32" s="498"/>
      <c r="F32" s="519"/>
      <c r="G32" s="499"/>
    </row>
    <row r="33" spans="1:7" ht="36">
      <c r="A33" s="491" t="str">
        <f>$B$25</f>
        <v>VI.</v>
      </c>
      <c r="B33" s="492">
        <f>COUNT($A$27:B32)+1</f>
        <v>4</v>
      </c>
      <c r="C33" s="500" t="s">
        <v>396</v>
      </c>
      <c r="D33" s="497" t="s">
        <v>235</v>
      </c>
      <c r="E33" s="498">
        <v>61.3</v>
      </c>
      <c r="F33" s="519"/>
      <c r="G33" s="499">
        <f>IF(OSNOVA!$B$43=1,E33*F33,"")</f>
        <v>0</v>
      </c>
    </row>
    <row r="34" spans="1:7">
      <c r="A34" s="491"/>
      <c r="B34" s="492"/>
      <c r="C34" s="500"/>
      <c r="D34" s="497"/>
      <c r="E34" s="498"/>
      <c r="F34" s="519"/>
      <c r="G34" s="499"/>
    </row>
    <row r="35" spans="1:7" ht="36">
      <c r="A35" s="491" t="str">
        <f>$B$25</f>
        <v>VI.</v>
      </c>
      <c r="B35" s="492">
        <f>COUNT($A$27:B34)+1</f>
        <v>5</v>
      </c>
      <c r="C35" s="533" t="s">
        <v>399</v>
      </c>
      <c r="D35" s="497" t="s">
        <v>235</v>
      </c>
      <c r="E35" s="498">
        <v>16.7</v>
      </c>
      <c r="F35" s="519"/>
      <c r="G35" s="499">
        <f>IF(OSNOVA!$B$43=1,E35*F35,"")</f>
        <v>0</v>
      </c>
    </row>
    <row r="36" spans="1:7">
      <c r="A36" s="491"/>
      <c r="B36" s="492"/>
      <c r="C36" s="500"/>
      <c r="D36" s="497"/>
      <c r="E36" s="498"/>
      <c r="F36" s="519"/>
      <c r="G36" s="499"/>
    </row>
    <row r="37" spans="1:7" ht="84">
      <c r="A37" s="491" t="str">
        <f>$B$25</f>
        <v>VI.</v>
      </c>
      <c r="B37" s="492">
        <f>COUNT($A$27:B36)+1</f>
        <v>6</v>
      </c>
      <c r="C37" s="500" t="s">
        <v>498</v>
      </c>
      <c r="D37" s="497" t="s">
        <v>297</v>
      </c>
      <c r="E37" s="498">
        <v>11</v>
      </c>
      <c r="F37" s="519"/>
      <c r="G37" s="499">
        <f>IF(OSNOVA!$B$43=1,E37*F37,"")</f>
        <v>0</v>
      </c>
    </row>
    <row r="38" spans="1:7">
      <c r="A38" s="491"/>
      <c r="B38" s="492"/>
      <c r="C38" s="500"/>
      <c r="D38" s="497"/>
      <c r="E38" s="498"/>
      <c r="F38" s="519"/>
      <c r="G38" s="499"/>
    </row>
    <row r="39" spans="1:7" ht="48">
      <c r="A39" s="491" t="str">
        <f>$B$25</f>
        <v>VI.</v>
      </c>
      <c r="B39" s="492">
        <f>COUNT($A$27:B38)+1</f>
        <v>7</v>
      </c>
      <c r="C39" s="500" t="s">
        <v>661</v>
      </c>
      <c r="D39" s="497" t="s">
        <v>297</v>
      </c>
      <c r="E39" s="498">
        <v>3</v>
      </c>
      <c r="F39" s="519"/>
      <c r="G39" s="499">
        <f>IF(OSNOVA!$B$43=1,E39*F39,"")</f>
        <v>0</v>
      </c>
    </row>
    <row r="40" spans="1:7">
      <c r="A40" s="491"/>
      <c r="B40" s="492"/>
      <c r="C40" s="500"/>
      <c r="D40" s="497"/>
      <c r="E40" s="498"/>
      <c r="F40" s="519"/>
      <c r="G40" s="499"/>
    </row>
    <row r="41" spans="1:7" ht="48">
      <c r="A41" s="491" t="str">
        <f>$B$25</f>
        <v>VI.</v>
      </c>
      <c r="B41" s="492">
        <f>COUNT($A$27:B40)+1</f>
        <v>8</v>
      </c>
      <c r="C41" s="500" t="s">
        <v>1074</v>
      </c>
      <c r="D41" s="497" t="s">
        <v>297</v>
      </c>
      <c r="E41" s="498">
        <v>4</v>
      </c>
      <c r="F41" s="519"/>
      <c r="G41" s="499">
        <f>IF(OSNOVA!$B$43=1,E41*F41,"")</f>
        <v>0</v>
      </c>
    </row>
    <row r="42" spans="1:7">
      <c r="A42" s="491"/>
      <c r="B42" s="492"/>
      <c r="C42" s="500"/>
      <c r="D42" s="497"/>
      <c r="E42" s="498"/>
      <c r="F42" s="519"/>
      <c r="G42" s="499"/>
    </row>
    <row r="43" spans="1:7" ht="48">
      <c r="A43" s="491" t="str">
        <f>$B$25</f>
        <v>VI.</v>
      </c>
      <c r="B43" s="492">
        <f>COUNT($A$27:B42)+1</f>
        <v>9</v>
      </c>
      <c r="C43" s="500" t="s">
        <v>1075</v>
      </c>
      <c r="D43" s="497" t="s">
        <v>297</v>
      </c>
      <c r="E43" s="498">
        <v>2</v>
      </c>
      <c r="F43" s="519"/>
      <c r="G43" s="499">
        <f>IF(OSNOVA!$B$43=1,E43*F43,"")</f>
        <v>0</v>
      </c>
    </row>
    <row r="44" spans="1:7">
      <c r="A44" s="491"/>
      <c r="B44" s="492"/>
      <c r="C44" s="500"/>
      <c r="D44" s="497"/>
      <c r="E44" s="498"/>
      <c r="F44" s="519"/>
      <c r="G44" s="499"/>
    </row>
    <row r="45" spans="1:7" ht="72">
      <c r="A45" s="491" t="str">
        <f>$B$25</f>
        <v>VI.</v>
      </c>
      <c r="B45" s="492">
        <f>COUNT($A$27:B44)+1</f>
        <v>10</v>
      </c>
      <c r="C45" s="500" t="s">
        <v>1073</v>
      </c>
      <c r="D45" s="497" t="s">
        <v>297</v>
      </c>
      <c r="E45" s="498">
        <v>3</v>
      </c>
      <c r="F45" s="519"/>
      <c r="G45" s="499">
        <f>IF(OSNOVA!$B$43=1,E45*F45,"")</f>
        <v>0</v>
      </c>
    </row>
    <row r="46" spans="1:7">
      <c r="A46" s="491"/>
      <c r="B46" s="492"/>
      <c r="C46" s="500"/>
      <c r="D46" s="497"/>
      <c r="E46" s="498"/>
      <c r="F46" s="519"/>
      <c r="G46" s="499"/>
    </row>
    <row r="47" spans="1:7" ht="84">
      <c r="A47" s="491" t="str">
        <f>$B$25</f>
        <v>VI.</v>
      </c>
      <c r="B47" s="492">
        <f>COUNT($A$27:B46)+1</f>
        <v>11</v>
      </c>
      <c r="C47" s="500" t="s">
        <v>1072</v>
      </c>
      <c r="D47" s="497" t="s">
        <v>295</v>
      </c>
      <c r="E47" s="498">
        <v>106.8</v>
      </c>
      <c r="F47" s="519"/>
      <c r="G47" s="499">
        <f>IF(OSNOVA!$B$43=1,E47*F47,"")</f>
        <v>0</v>
      </c>
    </row>
    <row r="48" spans="1:7">
      <c r="A48" s="491"/>
      <c r="B48" s="492"/>
      <c r="D48" s="497"/>
      <c r="E48" s="498"/>
      <c r="F48" s="519"/>
      <c r="G48" s="499"/>
    </row>
    <row r="49" spans="1:7" ht="48">
      <c r="A49" s="491" t="str">
        <f>$B$25</f>
        <v>VI.</v>
      </c>
      <c r="B49" s="492">
        <f>COUNT($A$27:B48)+1</f>
        <v>12</v>
      </c>
      <c r="C49" s="527" t="s">
        <v>357</v>
      </c>
      <c r="D49" s="358"/>
      <c r="E49" s="498"/>
      <c r="F49" s="519"/>
      <c r="G49" s="499"/>
    </row>
    <row r="50" spans="1:7">
      <c r="A50" s="491"/>
      <c r="B50" s="534" t="s">
        <v>205</v>
      </c>
      <c r="C50" s="535" t="s">
        <v>179</v>
      </c>
      <c r="D50" s="497" t="s">
        <v>295</v>
      </c>
      <c r="E50" s="498">
        <v>10.7</v>
      </c>
      <c r="F50" s="519"/>
      <c r="G50" s="499">
        <f>IF(OSNOVA!$B$43=1,E50*F50,"")</f>
        <v>0</v>
      </c>
    </row>
    <row r="51" spans="1:7">
      <c r="A51" s="491"/>
      <c r="B51" s="534" t="s">
        <v>205</v>
      </c>
      <c r="C51" s="535" t="s">
        <v>379</v>
      </c>
      <c r="D51" s="497" t="s">
        <v>295</v>
      </c>
      <c r="E51" s="498">
        <v>82.6</v>
      </c>
      <c r="F51" s="519"/>
      <c r="G51" s="499">
        <f>IF(OSNOVA!$B$43=1,E51*F51,"")</f>
        <v>0</v>
      </c>
    </row>
    <row r="52" spans="1:7">
      <c r="A52" s="491"/>
      <c r="B52" s="534" t="s">
        <v>205</v>
      </c>
      <c r="C52" s="535" t="s">
        <v>397</v>
      </c>
      <c r="D52" s="497" t="s">
        <v>295</v>
      </c>
      <c r="E52" s="498">
        <v>66.2</v>
      </c>
      <c r="F52" s="519"/>
      <c r="G52" s="499">
        <f>IF(OSNOVA!$B$43=1,E52*F52,"")</f>
        <v>0</v>
      </c>
    </row>
    <row r="53" spans="1:7">
      <c r="A53" s="491"/>
      <c r="B53" s="534" t="s">
        <v>205</v>
      </c>
      <c r="C53" s="535" t="s">
        <v>662</v>
      </c>
      <c r="D53" s="497" t="s">
        <v>295</v>
      </c>
      <c r="E53" s="498">
        <v>26.2</v>
      </c>
      <c r="F53" s="519"/>
      <c r="G53" s="499">
        <f>IF(OSNOVA!$B$43=1,E53*F53,"")</f>
        <v>0</v>
      </c>
    </row>
    <row r="54" spans="1:7">
      <c r="A54" s="491"/>
      <c r="B54" s="534"/>
      <c r="C54" s="535"/>
      <c r="D54" s="536"/>
      <c r="E54" s="498"/>
      <c r="F54" s="519"/>
      <c r="G54" s="499"/>
    </row>
    <row r="55" spans="1:7" ht="48">
      <c r="A55" s="491" t="str">
        <f>$B$25</f>
        <v>VI.</v>
      </c>
      <c r="B55" s="492">
        <f>COUNT($A$27:B54)+1</f>
        <v>13</v>
      </c>
      <c r="C55" s="527" t="s">
        <v>460</v>
      </c>
      <c r="D55" s="358"/>
      <c r="E55" s="498"/>
      <c r="F55" s="519"/>
      <c r="G55" s="499"/>
    </row>
    <row r="56" spans="1:7">
      <c r="A56" s="491"/>
      <c r="B56" s="534" t="s">
        <v>205</v>
      </c>
      <c r="C56" s="535" t="s">
        <v>179</v>
      </c>
      <c r="D56" s="536" t="s">
        <v>295</v>
      </c>
      <c r="E56" s="498">
        <v>2</v>
      </c>
      <c r="F56" s="519"/>
      <c r="G56" s="499">
        <f>IF(OSNOVA!$B$43=1,E56*F56,"")</f>
        <v>0</v>
      </c>
    </row>
    <row r="57" spans="1:7">
      <c r="A57" s="491"/>
      <c r="B57" s="534" t="s">
        <v>205</v>
      </c>
      <c r="C57" s="535" t="s">
        <v>379</v>
      </c>
      <c r="D57" s="536" t="s">
        <v>295</v>
      </c>
      <c r="E57" s="498">
        <v>15</v>
      </c>
      <c r="F57" s="519"/>
      <c r="G57" s="499">
        <f>IF(OSNOVA!$B$43=1,E57*F57,"")</f>
        <v>0</v>
      </c>
    </row>
    <row r="58" spans="1:7">
      <c r="A58" s="491"/>
      <c r="B58" s="534" t="s">
        <v>205</v>
      </c>
      <c r="C58" s="535" t="s">
        <v>397</v>
      </c>
      <c r="D58" s="497" t="s">
        <v>295</v>
      </c>
      <c r="E58" s="498">
        <v>10</v>
      </c>
      <c r="F58" s="519"/>
      <c r="G58" s="499">
        <f>IF(OSNOVA!$B$43=1,E58*F58,"")</f>
        <v>0</v>
      </c>
    </row>
    <row r="59" spans="1:7">
      <c r="A59" s="491"/>
      <c r="B59" s="534" t="s">
        <v>205</v>
      </c>
      <c r="C59" s="535" t="s">
        <v>662</v>
      </c>
      <c r="D59" s="497" t="s">
        <v>295</v>
      </c>
      <c r="E59" s="498">
        <v>1</v>
      </c>
      <c r="F59" s="519"/>
      <c r="G59" s="499">
        <f>IF(OSNOVA!$B$43=1,E59*F59,"")</f>
        <v>0</v>
      </c>
    </row>
    <row r="60" spans="1:7">
      <c r="A60" s="491"/>
      <c r="B60" s="534"/>
      <c r="C60" s="535"/>
      <c r="D60" s="536"/>
      <c r="E60" s="498"/>
      <c r="F60" s="499"/>
      <c r="G60" s="499"/>
    </row>
    <row r="61" spans="1:7" ht="13.5" thickBot="1">
      <c r="A61" s="511"/>
      <c r="B61" s="512"/>
      <c r="C61" s="513"/>
      <c r="D61" s="514"/>
      <c r="E61" s="515" t="str">
        <f>CONCATENATE(B25," ",C25," - SKUPAJ:")</f>
        <v>VI. Odvodnjavanje - SKUPAJ:</v>
      </c>
      <c r="F61" s="516"/>
      <c r="G61" s="517">
        <f>IF(OSNOVA!$B$43=1,SUM(G26:G60),"")</f>
        <v>0</v>
      </c>
    </row>
    <row r="62" spans="1:7" s="377" customFormat="1" ht="12">
      <c r="A62" s="373"/>
      <c r="B62" s="373"/>
      <c r="C62" s="537"/>
      <c r="D62" s="538"/>
      <c r="E62" s="539"/>
      <c r="F62" s="471"/>
      <c r="G62" s="471"/>
    </row>
  </sheetData>
  <sheetProtection algorithmName="SHA-512" hashValue="FZ1Sxgmd7kcSdI9jQoz70IOQfCq0r86mTZAgMWy5utwwBGTEEQZxiljh2wyQ+nF15YIMm7wt7EOYU9NBKxVCEg==" saltValue="yceTgLl6ebpSl2N+ctRl6Q==" spinCount="100000" sheet="1" objects="1" scenarios="1"/>
  <mergeCells count="14">
    <mergeCell ref="C7:G7"/>
    <mergeCell ref="C8:G8"/>
    <mergeCell ref="C9:G9"/>
    <mergeCell ref="C20:G20"/>
    <mergeCell ref="C19:G19"/>
    <mergeCell ref="C10:G10"/>
    <mergeCell ref="C11:G11"/>
    <mergeCell ref="C12:G12"/>
    <mergeCell ref="C13:G13"/>
    <mergeCell ref="C18:G18"/>
    <mergeCell ref="C14:G14"/>
    <mergeCell ref="C15:G15"/>
    <mergeCell ref="C16:G16"/>
    <mergeCell ref="C17:G17"/>
  </mergeCells>
  <phoneticPr fontId="0" type="noConversion"/>
  <pageMargins left="0.98425196850393704" right="0.39370078740157483" top="0.98425196850393704" bottom="0.74803149606299213" header="0" footer="0.39370078740157483"/>
  <pageSetup paperSize="9" firstPageNumber="0" orientation="portrait" horizontalDpi="300" verticalDpi="300" r:id="rId1"/>
  <headerFooter alignWithMargins="0">
    <oddHeader xml:space="preserve">&amp;L
</oddHeader>
    <oddFooter>&amp;C&amp;6 &amp; List: &amp;A&amp;L&amp;9&amp;R&amp;R &amp; &amp;9 &amp; List: &amp;A_x000D_&amp;R &amp; &amp;9 &amp; Stran: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P35"/>
  <sheetViews>
    <sheetView view="pageBreakPreview" topLeftCell="A7" zoomScale="120" zoomScaleNormal="100" zoomScaleSheetLayoutView="120" workbookViewId="0">
      <selection activeCell="H24" sqref="H24"/>
    </sheetView>
  </sheetViews>
  <sheetFormatPr defaultRowHeight="12.75"/>
  <cols>
    <col min="1" max="1" width="5.5703125" style="77" customWidth="1"/>
    <col min="2" max="2" width="38.42578125" style="104" customWidth="1"/>
    <col min="3" max="3" width="12.5703125" style="77" customWidth="1"/>
    <col min="4" max="4" width="7.5703125" style="105" customWidth="1"/>
    <col min="5" max="5" width="3" style="106" customWidth="1"/>
    <col min="6" max="6" width="20" style="106" customWidth="1"/>
    <col min="7" max="7" width="20.42578125" style="91" customWidth="1"/>
    <col min="8" max="8" width="19.42578125" style="77" customWidth="1"/>
    <col min="9" max="9" width="11" style="341" customWidth="1"/>
    <col min="10" max="10" width="10.140625" style="341" customWidth="1"/>
    <col min="11" max="11" width="9.140625" style="341"/>
    <col min="12" max="12" width="16.7109375" style="341" customWidth="1"/>
    <col min="13" max="13" width="9.85546875" style="341" customWidth="1"/>
    <col min="14" max="14" width="2.5703125" style="341" bestFit="1" customWidth="1"/>
    <col min="15" max="15" width="9.140625" style="341"/>
    <col min="16" max="16" width="9" style="341" customWidth="1"/>
    <col min="17" max="16384" width="9.140625" style="341"/>
  </cols>
  <sheetData>
    <row r="1" spans="1:16" s="115" customFormat="1" ht="18">
      <c r="A1" s="100" t="str">
        <f>+OSNOVA!A2</f>
        <v>POPIS DEL</v>
      </c>
      <c r="D1" s="101"/>
      <c r="E1" s="102"/>
      <c r="F1" s="103"/>
      <c r="G1" s="103"/>
      <c r="H1" s="90"/>
      <c r="I1" s="124"/>
      <c r="J1" s="124"/>
      <c r="L1" s="103"/>
      <c r="M1" s="103"/>
      <c r="N1" s="89"/>
      <c r="O1" s="76"/>
    </row>
    <row r="2" spans="1:16" s="115" customFormat="1" ht="18">
      <c r="A2" s="100"/>
      <c r="B2" s="100"/>
      <c r="D2" s="101"/>
      <c r="E2" s="102"/>
      <c r="F2" s="103"/>
      <c r="G2" s="103"/>
      <c r="H2" s="90"/>
      <c r="I2" s="124"/>
      <c r="J2" s="124"/>
      <c r="L2" s="103"/>
      <c r="M2" s="103"/>
      <c r="N2" s="89"/>
      <c r="O2" s="76"/>
    </row>
    <row r="3" spans="1:16" s="115" customFormat="1" ht="18">
      <c r="A3" s="190" t="str">
        <f>OSNOVA!J31</f>
        <v>B.</v>
      </c>
      <c r="B3" s="100" t="str">
        <f>OSNOVA!K31</f>
        <v>OBRTNIŠKA DELA</v>
      </c>
      <c r="D3" s="101"/>
      <c r="E3" s="102"/>
      <c r="F3" s="103"/>
      <c r="G3" s="103"/>
      <c r="H3" s="90"/>
      <c r="I3" s="124"/>
      <c r="J3" s="124"/>
      <c r="L3" s="103"/>
      <c r="M3" s="103"/>
      <c r="N3" s="89"/>
      <c r="O3" s="76"/>
    </row>
    <row r="4" spans="1:16" s="115" customFormat="1" ht="18">
      <c r="A4" s="100"/>
      <c r="B4" s="99"/>
      <c r="C4" s="100"/>
      <c r="D4" s="101"/>
      <c r="E4" s="102"/>
      <c r="F4" s="103"/>
      <c r="G4" s="103"/>
      <c r="H4" s="90"/>
      <c r="I4" s="124"/>
      <c r="J4" s="124"/>
      <c r="L4" s="103"/>
      <c r="M4" s="103"/>
      <c r="N4" s="89"/>
      <c r="O4" s="76"/>
    </row>
    <row r="5" spans="1:16" s="139" customFormat="1" ht="19.5" thickBot="1">
      <c r="A5" s="159" t="str">
        <f>+OSNOVA!E33</f>
        <v>REKAPITULACIJA</v>
      </c>
      <c r="B5" s="159"/>
      <c r="C5" s="159"/>
      <c r="D5" s="159"/>
      <c r="E5" s="159"/>
      <c r="F5" s="159"/>
      <c r="G5" s="136"/>
      <c r="H5" s="137"/>
      <c r="I5" s="138"/>
      <c r="J5" s="138"/>
      <c r="L5" s="136"/>
      <c r="M5" s="136"/>
      <c r="N5" s="140"/>
      <c r="O5" s="141"/>
    </row>
    <row r="6" spans="1:16" s="115" customFormat="1" ht="18">
      <c r="A6" s="100"/>
      <c r="B6" s="99"/>
      <c r="C6" s="100"/>
      <c r="D6" s="101"/>
      <c r="E6" s="102"/>
      <c r="F6" s="103"/>
      <c r="G6" s="103"/>
      <c r="H6" s="90"/>
      <c r="I6" s="124"/>
      <c r="J6" s="124"/>
      <c r="L6" s="103"/>
      <c r="M6" s="103"/>
      <c r="N6" s="89"/>
      <c r="O6" s="76"/>
    </row>
    <row r="7" spans="1:16" s="150" customFormat="1" ht="12.75" customHeight="1">
      <c r="A7" s="151" t="s">
        <v>201</v>
      </c>
      <c r="B7" s="152"/>
      <c r="C7" s="151"/>
      <c r="D7" s="151"/>
      <c r="E7" s="151"/>
      <c r="F7" s="151"/>
      <c r="G7" s="146"/>
      <c r="H7" s="88"/>
      <c r="I7" s="84"/>
    </row>
    <row r="8" spans="1:16" s="128" customFormat="1">
      <c r="A8" s="174"/>
      <c r="B8" s="175"/>
      <c r="C8" s="176"/>
      <c r="D8" s="177"/>
      <c r="E8" s="178"/>
      <c r="F8" s="178"/>
      <c r="G8" s="179"/>
      <c r="H8" s="180"/>
      <c r="M8" s="181"/>
      <c r="O8" s="182"/>
      <c r="P8" s="182"/>
    </row>
    <row r="9" spans="1:16" s="127" customFormat="1">
      <c r="A9" s="154"/>
      <c r="B9" s="155"/>
      <c r="D9" s="156"/>
      <c r="E9" s="153"/>
      <c r="F9" s="153"/>
      <c r="G9" s="157"/>
      <c r="M9" s="150"/>
      <c r="O9" s="153"/>
      <c r="P9" s="153"/>
    </row>
    <row r="10" spans="1:16" s="127" customFormat="1" ht="18.75">
      <c r="A10" s="306" t="s">
        <v>194</v>
      </c>
      <c r="B10" s="306"/>
      <c r="C10" s="306"/>
      <c r="D10" s="306"/>
      <c r="E10" s="306"/>
      <c r="F10" s="306"/>
      <c r="G10" s="157"/>
      <c r="M10" s="150"/>
      <c r="O10" s="153"/>
      <c r="P10" s="153"/>
    </row>
    <row r="11" spans="1:16" s="127" customFormat="1">
      <c r="A11" s="154"/>
      <c r="B11" s="155"/>
      <c r="D11" s="156"/>
      <c r="E11" s="153"/>
      <c r="F11" s="153"/>
      <c r="G11" s="157"/>
      <c r="M11" s="150"/>
      <c r="O11" s="153"/>
      <c r="P11" s="153"/>
    </row>
    <row r="12" spans="1:16" s="116" customFormat="1" ht="15">
      <c r="A12" s="270" t="str">
        <f>'Krovskokleparska dela'!B20</f>
        <v>I.</v>
      </c>
      <c r="B12" s="116" t="str">
        <f>'Krovskokleparska dela'!C20</f>
        <v>Krovskokleparska dela</v>
      </c>
      <c r="F12" s="239">
        <f>'Krovskokleparska dela'!G54</f>
        <v>0</v>
      </c>
      <c r="G12" s="97"/>
      <c r="H12" s="96"/>
    </row>
    <row r="13" spans="1:16" s="116" customFormat="1" ht="15">
      <c r="A13" s="129"/>
      <c r="B13" s="257"/>
      <c r="C13" s="96"/>
      <c r="D13" s="108"/>
      <c r="E13" s="96"/>
      <c r="F13" s="118"/>
      <c r="G13" s="97"/>
      <c r="H13" s="96"/>
    </row>
    <row r="14" spans="1:16" s="116" customFormat="1" ht="15">
      <c r="A14" s="191" t="str">
        <f>'Ključavničarska dela'!B31</f>
        <v>II.</v>
      </c>
      <c r="B14" s="248" t="str">
        <f>'Ključavničarska dela'!C31</f>
        <v>Ključavničarska dela</v>
      </c>
      <c r="C14" s="150"/>
      <c r="D14" s="172"/>
      <c r="E14" s="150"/>
      <c r="F14" s="239">
        <f>'Ključavničarska dela'!G180</f>
        <v>0</v>
      </c>
      <c r="G14" s="97"/>
      <c r="H14" s="96"/>
    </row>
    <row r="15" spans="1:16" s="116" customFormat="1" ht="15">
      <c r="A15" s="191"/>
      <c r="B15" s="248"/>
      <c r="C15" s="150"/>
      <c r="D15" s="172"/>
      <c r="E15" s="150"/>
      <c r="F15" s="239"/>
      <c r="G15" s="97"/>
      <c r="H15" s="96"/>
    </row>
    <row r="16" spans="1:16" s="116" customFormat="1" ht="15">
      <c r="A16" s="191" t="str">
        <f>'Lesena konstrukcija'!B20</f>
        <v>III.</v>
      </c>
      <c r="B16" s="248" t="str">
        <f>'Lesena konstrukcija'!C20</f>
        <v>Lesena konstrukcija</v>
      </c>
      <c r="C16" s="150"/>
      <c r="D16" s="172"/>
      <c r="E16" s="150"/>
      <c r="F16" s="239">
        <f>'Lesena konstrukcija'!G30</f>
        <v>0</v>
      </c>
      <c r="G16" s="97"/>
      <c r="H16" s="96"/>
    </row>
    <row r="17" spans="1:8" s="116" customFormat="1" ht="15">
      <c r="A17" s="191"/>
      <c r="B17" s="248"/>
      <c r="C17" s="150"/>
      <c r="D17" s="172"/>
      <c r="E17" s="150"/>
      <c r="F17" s="239"/>
      <c r="G17" s="97"/>
      <c r="H17" s="96"/>
    </row>
    <row r="18" spans="1:8" s="116" customFormat="1" ht="15">
      <c r="A18" s="191" t="str">
        <f>'Suhomontažna dela'!B43</f>
        <v>IV.</v>
      </c>
      <c r="B18" s="248" t="str">
        <f>'Suhomontažna dela'!C43</f>
        <v>Suhomontažna dela</v>
      </c>
      <c r="C18" s="150"/>
      <c r="D18" s="172"/>
      <c r="E18" s="150"/>
      <c r="F18" s="239">
        <f>'Suhomontažna dela'!G107</f>
        <v>0</v>
      </c>
      <c r="G18" s="97"/>
      <c r="H18" s="96"/>
    </row>
    <row r="19" spans="1:8" s="116" customFormat="1" ht="15">
      <c r="A19" s="191"/>
      <c r="B19" s="248"/>
      <c r="C19" s="150"/>
      <c r="D19" s="172"/>
      <c r="E19" s="150"/>
      <c r="F19" s="239"/>
      <c r="G19" s="97"/>
      <c r="H19" s="96"/>
    </row>
    <row r="20" spans="1:8" s="116" customFormat="1" ht="15">
      <c r="A20" s="191" t="str">
        <f>'Stavbno pohištvo'!B35</f>
        <v>V.</v>
      </c>
      <c r="B20" s="248" t="str">
        <f>'Stavbno pohištvo'!C35</f>
        <v>Stavbno pohištvo</v>
      </c>
      <c r="C20" s="150"/>
      <c r="D20" s="172"/>
      <c r="E20" s="150"/>
      <c r="F20" s="239">
        <f>'Stavbno pohištvo'!G1570</f>
        <v>0</v>
      </c>
      <c r="G20" s="97"/>
      <c r="H20" s="96"/>
    </row>
    <row r="21" spans="1:8" s="150" customFormat="1" ht="15">
      <c r="A21" s="191"/>
      <c r="C21" s="96"/>
      <c r="D21" s="172"/>
      <c r="E21" s="96"/>
      <c r="F21" s="118"/>
      <c r="G21" s="146"/>
      <c r="H21" s="158"/>
    </row>
    <row r="22" spans="1:8" s="150" customFormat="1" ht="15">
      <c r="A22" s="191" t="str">
        <f>'Fasaderska dela'!B29</f>
        <v>VI.</v>
      </c>
      <c r="B22" s="248" t="str">
        <f>'Fasaderska dela'!C29</f>
        <v>Fasaderska dela</v>
      </c>
      <c r="C22" s="96"/>
      <c r="D22" s="172"/>
      <c r="E22" s="96"/>
      <c r="F22" s="118">
        <f>'Fasaderska dela'!G65</f>
        <v>0</v>
      </c>
      <c r="G22" s="146"/>
      <c r="H22" s="158"/>
    </row>
    <row r="23" spans="1:8" s="150" customFormat="1" ht="15">
      <c r="A23" s="191"/>
      <c r="C23" s="96"/>
      <c r="D23" s="172"/>
      <c r="E23" s="96"/>
      <c r="F23" s="118"/>
      <c r="G23" s="146"/>
      <c r="H23" s="158"/>
    </row>
    <row r="24" spans="1:8" s="150" customFormat="1" ht="15">
      <c r="A24" s="250" t="str">
        <f>'Keramičarska dela'!B30</f>
        <v>VII.</v>
      </c>
      <c r="B24" s="107" t="str">
        <f>'Keramičarska dela'!C30</f>
        <v>Keramičarska dela</v>
      </c>
      <c r="C24" s="96"/>
      <c r="D24" s="172"/>
      <c r="E24" s="96"/>
      <c r="F24" s="118">
        <f>'Keramičarska dela'!G60</f>
        <v>0</v>
      </c>
      <c r="G24" s="146"/>
      <c r="H24" s="158"/>
    </row>
    <row r="25" spans="1:8" s="150" customFormat="1" ht="15">
      <c r="A25" s="250"/>
      <c r="B25" s="107"/>
      <c r="C25" s="96"/>
      <c r="D25" s="172"/>
      <c r="E25" s="96"/>
      <c r="F25" s="118"/>
      <c r="G25" s="146"/>
      <c r="H25" s="158"/>
    </row>
    <row r="26" spans="1:8" s="150" customFormat="1" ht="15">
      <c r="A26" s="250" t="str">
        <f>'Kamnoseška dela'!B29</f>
        <v>VIII.</v>
      </c>
      <c r="B26" s="107" t="str">
        <f>'Kamnoseška dela'!C29</f>
        <v>Kamnoseška dela</v>
      </c>
      <c r="C26" s="96"/>
      <c r="D26" s="172"/>
      <c r="E26" s="96"/>
      <c r="F26" s="118">
        <f>'Kamnoseška dela'!G33</f>
        <v>0</v>
      </c>
      <c r="G26" s="146"/>
      <c r="H26" s="158"/>
    </row>
    <row r="27" spans="1:8" s="150" customFormat="1" ht="15">
      <c r="C27" s="96"/>
      <c r="D27" s="108"/>
      <c r="E27" s="96"/>
      <c r="F27" s="118"/>
      <c r="G27" s="146"/>
      <c r="H27" s="158"/>
    </row>
    <row r="28" spans="1:8" s="150" customFormat="1" ht="15">
      <c r="A28" s="250" t="str">
        <f>'Obloge tal'!B25</f>
        <v>IX.</v>
      </c>
      <c r="B28" s="248" t="str">
        <f>'Obloge tal'!C25</f>
        <v>Obloge tal</v>
      </c>
      <c r="F28" s="239">
        <f>'Obloge tal'!G44</f>
        <v>0</v>
      </c>
      <c r="G28" s="146"/>
      <c r="H28" s="158"/>
    </row>
    <row r="29" spans="1:8" s="150" customFormat="1" ht="15">
      <c r="F29" s="239"/>
      <c r="G29" s="146"/>
      <c r="H29" s="158"/>
    </row>
    <row r="30" spans="1:8" s="150" customFormat="1" ht="15">
      <c r="A30" s="250" t="str">
        <f>'Slikopleskarska dela'!B24</f>
        <v>X.</v>
      </c>
      <c r="B30" s="248" t="str">
        <f>'Slikopleskarska dela'!C24</f>
        <v>Slikopleskarska dela</v>
      </c>
      <c r="F30" s="239">
        <f>'Slikopleskarska dela'!G44</f>
        <v>0</v>
      </c>
      <c r="G30" s="146"/>
      <c r="H30" s="158"/>
    </row>
    <row r="31" spans="1:8" s="150" customFormat="1" ht="15">
      <c r="A31" s="250"/>
      <c r="B31" s="248"/>
      <c r="F31" s="239"/>
      <c r="G31" s="146"/>
      <c r="H31" s="158"/>
    </row>
    <row r="32" spans="1:8" s="150" customFormat="1" ht="15">
      <c r="A32" s="250" t="str">
        <f>Ostalo!B11</f>
        <v>XI.</v>
      </c>
      <c r="B32" s="248" t="str">
        <f>Ostalo!C11</f>
        <v>Ostalo</v>
      </c>
      <c r="F32" s="239">
        <f>Ostalo!G15</f>
        <v>0</v>
      </c>
      <c r="G32" s="146"/>
      <c r="H32" s="158"/>
    </row>
    <row r="33" spans="1:16" s="116" customFormat="1" ht="15.75" thickBot="1">
      <c r="A33" s="120"/>
      <c r="B33" s="111"/>
      <c r="C33" s="110"/>
      <c r="D33" s="112"/>
      <c r="E33" s="110"/>
      <c r="F33" s="119"/>
      <c r="G33" s="97"/>
      <c r="H33" s="96"/>
    </row>
    <row r="34" spans="1:16" s="84" customFormat="1" thickTop="1">
      <c r="A34" s="166"/>
      <c r="B34" s="167"/>
      <c r="C34" s="168"/>
      <c r="D34" s="169"/>
      <c r="E34" s="169"/>
      <c r="F34" s="170"/>
      <c r="G34" s="171"/>
      <c r="H34" s="88"/>
      <c r="P34" s="83"/>
    </row>
    <row r="35" spans="1:16" s="116" customFormat="1" ht="15">
      <c r="A35" s="121"/>
      <c r="B35" s="95"/>
      <c r="C35" s="96"/>
      <c r="D35" s="108" t="s">
        <v>502</v>
      </c>
      <c r="E35" s="96"/>
      <c r="F35" s="118">
        <f>IF(OSNOVA!$B$43=1,SUM(F11:F33),"")</f>
        <v>0</v>
      </c>
      <c r="G35" s="97"/>
      <c r="H35" s="98"/>
    </row>
  </sheetData>
  <sheetProtection algorithmName="SHA-512" hashValue="JM6rfEY4AJ2Acl3s3SRAGmLMe3pElxCZSwBBvb+anDb1RPwDfwzshbBzWc/hoReIWDSwzB3U2Y8JhuRdgEAEnQ==" saltValue="mpReEsdRmFReaErBXRLzGA==" spinCount="100000" sheet="1" objects="1" scenarios="1"/>
  <phoneticPr fontId="0" type="noConversion"/>
  <pageMargins left="0.98425196850393704" right="0.39370078740157483" top="0.98425196850393704" bottom="0.74803149606299213" header="0" footer="0.39370078740157483"/>
  <pageSetup paperSize="9" firstPageNumber="0" orientation="portrait" horizontalDpi="300" verticalDpi="300" r:id="rId1"/>
  <headerFooter alignWithMargins="0">
    <oddHeader xml:space="preserve">&amp;L
</oddHeader>
    <oddFooter>&amp;C&amp;6 &amp; List: &amp;A&amp;L&amp;9&amp;R&amp;R &amp; &amp;9 &amp; List: &amp;A_x000D_&amp;R &amp; &amp;9 &amp; Stran: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K63"/>
  <sheetViews>
    <sheetView view="pageBreakPreview" topLeftCell="A12" zoomScale="120" zoomScaleNormal="100" zoomScaleSheetLayoutView="120" workbookViewId="0">
      <selection activeCell="J22" sqref="J22"/>
    </sheetView>
  </sheetViews>
  <sheetFormatPr defaultRowHeight="12.75"/>
  <cols>
    <col min="1" max="1" width="2.5703125" style="77" customWidth="1"/>
    <col min="2" max="2" width="4.42578125" style="77" customWidth="1"/>
    <col min="3" max="3" width="43.7109375" style="104" customWidth="1"/>
    <col min="4" max="4" width="6.28515625" style="232" customWidth="1"/>
    <col min="5" max="5" width="7.5703125" style="224" customWidth="1"/>
    <col min="6" max="6" width="9.5703125" style="232" customWidth="1"/>
    <col min="7" max="7" width="13.85546875" style="232" customWidth="1"/>
    <col min="8" max="8" width="9.85546875" style="341" customWidth="1"/>
    <col min="9" max="9" width="2.5703125" style="341" bestFit="1" customWidth="1"/>
    <col min="10" max="10" width="8.85546875" style="341" customWidth="1"/>
    <col min="11" max="11" width="9" style="341" customWidth="1"/>
    <col min="12" max="16384" width="9.140625" style="341"/>
  </cols>
  <sheetData>
    <row r="1" spans="1:8" s="115" customFormat="1" ht="18">
      <c r="A1" s="100" t="str">
        <f>+OSNOVA!A2</f>
        <v>POPIS DEL</v>
      </c>
      <c r="C1" s="100"/>
      <c r="D1" s="230"/>
      <c r="E1" s="222"/>
      <c r="F1" s="230"/>
      <c r="G1" s="230"/>
      <c r="H1" s="76"/>
    </row>
    <row r="2" spans="1:8" s="115" customFormat="1" ht="18">
      <c r="A2" s="100"/>
      <c r="B2" s="100"/>
      <c r="C2" s="100"/>
      <c r="D2" s="230"/>
      <c r="E2" s="222"/>
      <c r="F2" s="230"/>
      <c r="G2" s="230"/>
      <c r="H2" s="76"/>
    </row>
    <row r="3" spans="1:8" s="115" customFormat="1" ht="18">
      <c r="A3" s="100" t="str">
        <f>+OZN</f>
        <v>3.</v>
      </c>
      <c r="C3" s="100" t="str">
        <f>+DEL</f>
        <v>GRADBENOOBRTNIŠKA DELA</v>
      </c>
      <c r="D3" s="230"/>
      <c r="E3" s="222"/>
      <c r="F3" s="230"/>
      <c r="G3" s="230"/>
      <c r="H3" s="76"/>
    </row>
    <row r="4" spans="1:8" s="115" customFormat="1" ht="18">
      <c r="A4" s="100"/>
      <c r="B4" s="99"/>
      <c r="C4" s="100"/>
      <c r="D4" s="230"/>
      <c r="E4" s="222"/>
      <c r="F4" s="230"/>
      <c r="G4" s="230"/>
      <c r="H4" s="76"/>
    </row>
    <row r="5" spans="1:8" s="139" customFormat="1" ht="18">
      <c r="A5" s="189" t="str">
        <f>OSNOVA!J31</f>
        <v>B.</v>
      </c>
      <c r="B5" s="135"/>
      <c r="C5" s="134" t="str">
        <f>OSNOVA!K31</f>
        <v>OBRTNIŠKA DELA</v>
      </c>
      <c r="D5" s="231"/>
      <c r="E5" s="223"/>
      <c r="F5" s="231"/>
      <c r="G5" s="231"/>
      <c r="H5" s="141"/>
    </row>
    <row r="6" spans="1:8">
      <c r="A6" s="93" t="s">
        <v>192</v>
      </c>
      <c r="B6" s="93"/>
      <c r="C6" s="341"/>
      <c r="H6" s="586"/>
    </row>
    <row r="7" spans="1:8" ht="60.75" customHeight="1">
      <c r="A7" s="93"/>
      <c r="B7" s="266" t="s">
        <v>205</v>
      </c>
      <c r="C7" s="601" t="s">
        <v>223</v>
      </c>
      <c r="D7" s="601"/>
      <c r="E7" s="601"/>
      <c r="F7" s="601"/>
      <c r="G7" s="601"/>
      <c r="H7" s="586"/>
    </row>
    <row r="8" spans="1:8" ht="24.75" customHeight="1">
      <c r="A8" s="93"/>
      <c r="B8" s="260" t="s">
        <v>205</v>
      </c>
      <c r="C8" s="584" t="s">
        <v>224</v>
      </c>
      <c r="D8" s="584"/>
      <c r="E8" s="584"/>
      <c r="F8" s="584"/>
      <c r="G8" s="584"/>
      <c r="H8" s="356"/>
    </row>
    <row r="9" spans="1:8" ht="37.5" customHeight="1">
      <c r="A9" s="93"/>
      <c r="B9" s="266" t="s">
        <v>205</v>
      </c>
      <c r="C9" s="584" t="s">
        <v>142</v>
      </c>
      <c r="D9" s="584"/>
      <c r="E9" s="584"/>
      <c r="F9" s="584"/>
      <c r="G9" s="584"/>
      <c r="H9" s="356"/>
    </row>
    <row r="10" spans="1:8" ht="37.5" customHeight="1">
      <c r="A10" s="93"/>
      <c r="B10" s="265" t="s">
        <v>205</v>
      </c>
      <c r="C10" s="596" t="s">
        <v>225</v>
      </c>
      <c r="D10" s="596"/>
      <c r="E10" s="596"/>
      <c r="F10" s="596"/>
      <c r="G10" s="596"/>
      <c r="H10" s="356"/>
    </row>
    <row r="11" spans="1:8">
      <c r="A11" s="93"/>
      <c r="B11" s="265" t="s">
        <v>205</v>
      </c>
      <c r="C11" s="596" t="s">
        <v>226</v>
      </c>
      <c r="D11" s="596"/>
      <c r="E11" s="596"/>
      <c r="F11" s="596"/>
      <c r="G11" s="596"/>
      <c r="H11" s="356"/>
    </row>
    <row r="12" spans="1:8" ht="24" customHeight="1">
      <c r="A12" s="93"/>
      <c r="B12" s="265" t="s">
        <v>205</v>
      </c>
      <c r="C12" s="602" t="s">
        <v>227</v>
      </c>
      <c r="D12" s="602"/>
      <c r="E12" s="602"/>
      <c r="F12" s="602"/>
      <c r="G12" s="602"/>
      <c r="H12" s="356"/>
    </row>
    <row r="13" spans="1:8">
      <c r="A13" s="93"/>
      <c r="B13" s="260"/>
      <c r="C13" s="603" t="s">
        <v>162</v>
      </c>
      <c r="D13" s="603"/>
      <c r="E13" s="603"/>
      <c r="F13" s="603"/>
      <c r="G13" s="603"/>
      <c r="H13" s="356"/>
    </row>
    <row r="14" spans="1:8">
      <c r="A14" s="93"/>
      <c r="B14" s="260" t="s">
        <v>205</v>
      </c>
      <c r="C14" s="582" t="s">
        <v>228</v>
      </c>
      <c r="D14" s="582"/>
      <c r="E14" s="582"/>
      <c r="F14" s="582"/>
      <c r="G14" s="582"/>
      <c r="H14" s="356"/>
    </row>
    <row r="15" spans="1:8">
      <c r="A15" s="93"/>
      <c r="B15" s="260" t="s">
        <v>205</v>
      </c>
      <c r="C15" s="580" t="s">
        <v>229</v>
      </c>
      <c r="D15" s="580"/>
      <c r="E15" s="580"/>
      <c r="F15" s="580"/>
      <c r="G15" s="580"/>
      <c r="H15" s="356"/>
    </row>
    <row r="16" spans="1:8">
      <c r="A16" s="93"/>
      <c r="B16" s="93"/>
      <c r="C16" s="236"/>
      <c r="G16" s="236"/>
      <c r="H16" s="356"/>
    </row>
    <row r="17" spans="1:11">
      <c r="A17" s="93" t="s">
        <v>200</v>
      </c>
      <c r="B17" s="93"/>
      <c r="D17" s="212"/>
      <c r="E17" s="212"/>
      <c r="F17" s="212"/>
      <c r="G17" s="212"/>
      <c r="H17" s="78"/>
    </row>
    <row r="18" spans="1:11" s="113" customFormat="1">
      <c r="A18" s="94" t="s">
        <v>65</v>
      </c>
      <c r="B18" s="94"/>
      <c r="C18" s="122" t="s">
        <v>66</v>
      </c>
      <c r="D18" s="233" t="s">
        <v>67</v>
      </c>
      <c r="E18" s="225" t="s">
        <v>291</v>
      </c>
      <c r="F18" s="225" t="s">
        <v>292</v>
      </c>
      <c r="G18" s="225" t="s">
        <v>293</v>
      </c>
      <c r="H18" s="341"/>
      <c r="J18" s="114"/>
      <c r="K18" s="114"/>
    </row>
    <row r="19" spans="1:11">
      <c r="C19" s="123"/>
      <c r="G19" s="224"/>
    </row>
    <row r="20" spans="1:11" s="145" customFormat="1" ht="16.5" thickBot="1">
      <c r="A20" s="142"/>
      <c r="B20" s="143" t="s">
        <v>188</v>
      </c>
      <c r="C20" s="144" t="s">
        <v>230</v>
      </c>
      <c r="D20" s="234"/>
      <c r="E20" s="226"/>
      <c r="F20" s="234"/>
      <c r="G20" s="226"/>
    </row>
    <row r="21" spans="1:11">
      <c r="A21" s="131"/>
      <c r="B21" s="105"/>
      <c r="C21" s="123"/>
      <c r="G21" s="224"/>
    </row>
    <row r="22" spans="1:11" s="338" customFormat="1" ht="229.5" customHeight="1">
      <c r="A22" s="344" t="str">
        <f>$B$20</f>
        <v>I.</v>
      </c>
      <c r="B22" s="343">
        <f>COUNT($A$21:B21)+1</f>
        <v>1</v>
      </c>
      <c r="C22" s="288" t="s">
        <v>1106</v>
      </c>
      <c r="F22" s="540"/>
      <c r="H22" s="81"/>
      <c r="I22" s="339"/>
      <c r="J22" s="303"/>
      <c r="K22" s="340"/>
    </row>
    <row r="23" spans="1:11" s="338" customFormat="1" ht="48">
      <c r="A23" s="344"/>
      <c r="B23" s="343"/>
      <c r="C23" s="228" t="s">
        <v>646</v>
      </c>
      <c r="F23" s="540"/>
      <c r="I23" s="339"/>
      <c r="J23" s="303"/>
      <c r="K23" s="340"/>
    </row>
    <row r="24" spans="1:11" s="338" customFormat="1" ht="60">
      <c r="A24" s="344"/>
      <c r="B24" s="343"/>
      <c r="C24" s="228" t="s">
        <v>405</v>
      </c>
      <c r="D24" s="272" t="s">
        <v>236</v>
      </c>
      <c r="E24" s="273">
        <v>1244.3</v>
      </c>
      <c r="F24" s="520"/>
      <c r="G24" s="308">
        <f>IF(OSNOVA!$B$43=1,E24*F24,"")</f>
        <v>0</v>
      </c>
      <c r="H24" s="81"/>
      <c r="I24" s="339"/>
      <c r="J24" s="342"/>
      <c r="K24" s="340"/>
    </row>
    <row r="25" spans="1:11" s="338" customFormat="1">
      <c r="A25" s="344"/>
      <c r="B25" s="343"/>
      <c r="C25" s="228"/>
      <c r="D25" s="272"/>
      <c r="E25" s="273"/>
      <c r="F25" s="520"/>
      <c r="G25" s="308"/>
      <c r="H25" s="81"/>
      <c r="I25" s="339"/>
      <c r="J25" s="342"/>
      <c r="K25" s="340"/>
    </row>
    <row r="26" spans="1:11" s="338" customFormat="1" ht="48">
      <c r="A26" s="344" t="str">
        <f>$B$20</f>
        <v>I.</v>
      </c>
      <c r="B26" s="343">
        <f>COUNT($A$21:B24)+1</f>
        <v>2</v>
      </c>
      <c r="C26" s="299" t="s">
        <v>1105</v>
      </c>
      <c r="D26" s="272" t="s">
        <v>236</v>
      </c>
      <c r="E26" s="273">
        <v>398.2</v>
      </c>
      <c r="F26" s="520"/>
      <c r="G26" s="308">
        <f>IF(OSNOVA!$B$43=1,E26*F26,"")</f>
        <v>0</v>
      </c>
      <c r="H26" s="81"/>
      <c r="I26" s="339"/>
      <c r="J26" s="342"/>
      <c r="K26" s="340"/>
    </row>
    <row r="27" spans="1:11" s="338" customFormat="1">
      <c r="A27" s="344"/>
      <c r="B27" s="343"/>
      <c r="C27" s="284"/>
      <c r="D27" s="347"/>
      <c r="E27" s="347"/>
      <c r="F27" s="519"/>
      <c r="G27" s="346"/>
      <c r="H27" s="81"/>
      <c r="I27" s="339"/>
      <c r="J27" s="342"/>
      <c r="K27" s="340"/>
    </row>
    <row r="28" spans="1:11" s="338" customFormat="1" ht="120">
      <c r="A28" s="344" t="str">
        <f>$B$20</f>
        <v>I.</v>
      </c>
      <c r="B28" s="343">
        <f>COUNT($A$21:B26)+1</f>
        <v>3</v>
      </c>
      <c r="C28" s="289" t="s">
        <v>650</v>
      </c>
      <c r="F28" s="540"/>
      <c r="H28" s="81"/>
      <c r="I28" s="339"/>
      <c r="J28" s="342"/>
      <c r="K28" s="340"/>
    </row>
    <row r="29" spans="1:11" s="338" customFormat="1">
      <c r="A29" s="344"/>
      <c r="B29" s="344" t="s">
        <v>205</v>
      </c>
      <c r="C29" s="335" t="s">
        <v>648</v>
      </c>
      <c r="D29" s="345" t="s">
        <v>236</v>
      </c>
      <c r="E29" s="347">
        <v>514.20000000000005</v>
      </c>
      <c r="F29" s="519"/>
      <c r="G29" s="346">
        <f>IF(OSNOVA!$B$43=1,E29*F29,"")</f>
        <v>0</v>
      </c>
      <c r="H29" s="81"/>
      <c r="I29" s="339"/>
      <c r="J29" s="342"/>
      <c r="K29" s="340"/>
    </row>
    <row r="30" spans="1:11" s="338" customFormat="1">
      <c r="A30" s="344"/>
      <c r="B30" s="344" t="s">
        <v>205</v>
      </c>
      <c r="C30" s="335" t="s">
        <v>649</v>
      </c>
      <c r="D30" s="345" t="s">
        <v>236</v>
      </c>
      <c r="E30" s="347">
        <v>251.6</v>
      </c>
      <c r="F30" s="519"/>
      <c r="G30" s="346">
        <f>IF(OSNOVA!$B$43=1,E30*F30,"")</f>
        <v>0</v>
      </c>
      <c r="H30" s="81"/>
      <c r="I30" s="339"/>
      <c r="J30" s="342"/>
      <c r="K30" s="340"/>
    </row>
    <row r="31" spans="1:11" s="338" customFormat="1">
      <c r="A31" s="344"/>
      <c r="B31" s="343"/>
      <c r="C31" s="228"/>
      <c r="F31" s="540"/>
      <c r="H31" s="81"/>
      <c r="I31" s="339"/>
      <c r="J31" s="342"/>
      <c r="K31" s="340"/>
    </row>
    <row r="32" spans="1:11" s="338" customFormat="1" ht="60">
      <c r="A32" s="344" t="str">
        <f>$B$20</f>
        <v>I.</v>
      </c>
      <c r="B32" s="343">
        <f>COUNT($A$21:B30)+1</f>
        <v>4</v>
      </c>
      <c r="C32" s="241" t="s">
        <v>822</v>
      </c>
      <c r="D32" s="347" t="s">
        <v>297</v>
      </c>
      <c r="E32" s="347">
        <v>6</v>
      </c>
      <c r="F32" s="519"/>
      <c r="G32" s="346">
        <f>IF(OSNOVA!$B$43=1,E32*F32,"")</f>
        <v>0</v>
      </c>
      <c r="H32" s="81"/>
      <c r="I32" s="339"/>
      <c r="J32" s="342"/>
      <c r="K32" s="340"/>
    </row>
    <row r="33" spans="1:11" s="338" customFormat="1">
      <c r="A33" s="344"/>
      <c r="B33" s="343"/>
      <c r="C33" s="228"/>
      <c r="D33" s="272"/>
      <c r="E33" s="273"/>
      <c r="F33" s="520"/>
      <c r="G33" s="308"/>
      <c r="H33" s="81"/>
      <c r="I33" s="339"/>
      <c r="J33" s="342"/>
      <c r="K33" s="340"/>
    </row>
    <row r="34" spans="1:11" s="338" customFormat="1" ht="240">
      <c r="A34" s="344" t="str">
        <f>$B$20</f>
        <v>I.</v>
      </c>
      <c r="B34" s="343">
        <f>COUNT($A$21:B32)+1</f>
        <v>5</v>
      </c>
      <c r="C34" s="249" t="s">
        <v>820</v>
      </c>
      <c r="D34" s="272" t="s">
        <v>218</v>
      </c>
      <c r="E34" s="273">
        <v>1</v>
      </c>
      <c r="F34" s="520"/>
      <c r="G34" s="308">
        <f>IF(OSNOVA!$B$43=1,E34*F34,"")</f>
        <v>0</v>
      </c>
      <c r="H34" s="81"/>
      <c r="I34" s="339"/>
      <c r="J34" s="342"/>
      <c r="K34" s="340"/>
    </row>
    <row r="35" spans="1:11" s="338" customFormat="1">
      <c r="A35" s="344"/>
      <c r="B35" s="343"/>
      <c r="C35" s="249"/>
      <c r="F35" s="540"/>
      <c r="H35" s="81"/>
      <c r="I35" s="339"/>
      <c r="J35" s="342"/>
      <c r="K35" s="340"/>
    </row>
    <row r="36" spans="1:11" s="338" customFormat="1" ht="84">
      <c r="A36" s="344" t="str">
        <f>$B$20</f>
        <v>I.</v>
      </c>
      <c r="B36" s="343">
        <f>COUNT($A$21:B34)+1</f>
        <v>6</v>
      </c>
      <c r="C36" s="350" t="s">
        <v>821</v>
      </c>
      <c r="D36" s="347" t="s">
        <v>295</v>
      </c>
      <c r="E36" s="347">
        <v>227.5</v>
      </c>
      <c r="F36" s="519"/>
      <c r="G36" s="346">
        <f>IF(OSNOVA!$B$43=1,E36*F36,"")</f>
        <v>0</v>
      </c>
      <c r="H36" s="81"/>
      <c r="I36" s="339"/>
      <c r="J36" s="342"/>
      <c r="K36" s="340"/>
    </row>
    <row r="37" spans="1:11" s="338" customFormat="1">
      <c r="A37" s="344"/>
      <c r="B37" s="343"/>
      <c r="C37" s="249"/>
      <c r="F37" s="540"/>
      <c r="H37" s="81"/>
      <c r="I37" s="339"/>
      <c r="J37" s="342"/>
      <c r="K37" s="340"/>
    </row>
    <row r="38" spans="1:11" s="338" customFormat="1" ht="84">
      <c r="A38" s="344" t="str">
        <f>$B$20</f>
        <v>I.</v>
      </c>
      <c r="B38" s="343">
        <f>COUNT($A$21:B36)+1</f>
        <v>7</v>
      </c>
      <c r="C38" s="350" t="s">
        <v>823</v>
      </c>
      <c r="D38" s="347" t="s">
        <v>295</v>
      </c>
      <c r="E38" s="347">
        <v>12.5</v>
      </c>
      <c r="F38" s="519"/>
      <c r="G38" s="346">
        <f>IF(OSNOVA!$B$43=1,E38*F38,"")</f>
        <v>0</v>
      </c>
      <c r="H38" s="81"/>
      <c r="I38" s="339"/>
      <c r="J38" s="342"/>
      <c r="K38" s="340"/>
    </row>
    <row r="39" spans="1:11" s="338" customFormat="1">
      <c r="A39" s="344"/>
      <c r="B39" s="343"/>
      <c r="C39" s="249"/>
      <c r="F39" s="540"/>
      <c r="H39" s="81"/>
      <c r="I39" s="339"/>
      <c r="J39" s="342"/>
      <c r="K39" s="340"/>
    </row>
    <row r="40" spans="1:11" s="338" customFormat="1" ht="84">
      <c r="A40" s="344" t="str">
        <f>$B$20</f>
        <v>I.</v>
      </c>
      <c r="B40" s="343">
        <f>COUNT($A$21:B38)+1</f>
        <v>8</v>
      </c>
      <c r="C40" s="350" t="s">
        <v>824</v>
      </c>
      <c r="D40" s="347" t="s">
        <v>295</v>
      </c>
      <c r="E40" s="347">
        <v>5.5</v>
      </c>
      <c r="F40" s="519"/>
      <c r="G40" s="346">
        <f>IF(OSNOVA!$B$43=1,E40*F40,"")</f>
        <v>0</v>
      </c>
      <c r="H40" s="81"/>
      <c r="I40" s="339"/>
      <c r="J40" s="342"/>
      <c r="K40" s="340"/>
    </row>
    <row r="41" spans="1:11" s="338" customFormat="1">
      <c r="A41" s="344"/>
      <c r="B41" s="343"/>
      <c r="C41" s="249"/>
      <c r="F41" s="540"/>
      <c r="H41" s="81"/>
      <c r="I41" s="339"/>
      <c r="J41" s="342"/>
      <c r="K41" s="340"/>
    </row>
    <row r="42" spans="1:11" s="338" customFormat="1" ht="84">
      <c r="A42" s="344" t="str">
        <f>$B$20</f>
        <v>I.</v>
      </c>
      <c r="B42" s="343">
        <f>COUNT($A$21:B40)+1</f>
        <v>9</v>
      </c>
      <c r="C42" s="350" t="s">
        <v>825</v>
      </c>
      <c r="D42" s="347" t="s">
        <v>295</v>
      </c>
      <c r="E42" s="347">
        <v>239</v>
      </c>
      <c r="F42" s="519"/>
      <c r="G42" s="346">
        <f>IF(OSNOVA!$B$43=1,E42*F42,"")</f>
        <v>0</v>
      </c>
      <c r="H42" s="81"/>
      <c r="I42" s="339"/>
      <c r="J42" s="342"/>
      <c r="K42" s="340"/>
    </row>
    <row r="43" spans="1:11" s="338" customFormat="1">
      <c r="A43" s="344"/>
      <c r="B43" s="343"/>
      <c r="C43" s="249"/>
      <c r="F43" s="540"/>
      <c r="H43" s="81"/>
      <c r="I43" s="339"/>
      <c r="J43" s="342"/>
      <c r="K43" s="340"/>
    </row>
    <row r="44" spans="1:11" s="338" customFormat="1" ht="84">
      <c r="A44" s="344" t="str">
        <f>$B$20</f>
        <v>I.</v>
      </c>
      <c r="B44" s="343">
        <f>COUNT($A$21:B42)+1</f>
        <v>10</v>
      </c>
      <c r="C44" s="350" t="s">
        <v>826</v>
      </c>
      <c r="D44" s="347" t="s">
        <v>295</v>
      </c>
      <c r="E44" s="347">
        <v>15.8</v>
      </c>
      <c r="F44" s="519"/>
      <c r="G44" s="346">
        <f>IF(OSNOVA!$B$43=1,E44*F44,"")</f>
        <v>0</v>
      </c>
      <c r="H44" s="81"/>
      <c r="I44" s="339"/>
      <c r="J44" s="342"/>
      <c r="K44" s="340"/>
    </row>
    <row r="45" spans="1:11" s="338" customFormat="1">
      <c r="A45" s="344"/>
      <c r="B45" s="343"/>
      <c r="C45" s="284"/>
      <c r="D45" s="347"/>
      <c r="E45" s="347"/>
      <c r="F45" s="519"/>
      <c r="G45" s="346"/>
      <c r="H45" s="81"/>
      <c r="I45" s="339"/>
      <c r="J45" s="342"/>
      <c r="K45" s="340"/>
    </row>
    <row r="46" spans="1:11" s="338" customFormat="1" ht="96">
      <c r="A46" s="344" t="str">
        <f>$B$20</f>
        <v>I.</v>
      </c>
      <c r="B46" s="343">
        <f>COUNT($A$21:B44)+1</f>
        <v>11</v>
      </c>
      <c r="C46" s="350" t="s">
        <v>827</v>
      </c>
      <c r="D46" s="347" t="s">
        <v>295</v>
      </c>
      <c r="E46" s="347">
        <v>174</v>
      </c>
      <c r="F46" s="519"/>
      <c r="G46" s="346">
        <f>IF(OSNOVA!$B$43=1,E46*F46,"")</f>
        <v>0</v>
      </c>
      <c r="H46" s="81"/>
      <c r="I46" s="339"/>
      <c r="J46" s="342"/>
      <c r="K46" s="340"/>
    </row>
    <row r="47" spans="1:11" s="338" customFormat="1">
      <c r="A47" s="344"/>
      <c r="B47" s="343"/>
      <c r="C47" s="284"/>
      <c r="D47" s="347"/>
      <c r="E47" s="347"/>
      <c r="F47" s="519"/>
      <c r="G47" s="346"/>
      <c r="H47" s="81"/>
      <c r="I47" s="339"/>
      <c r="J47" s="342"/>
      <c r="K47" s="340"/>
    </row>
    <row r="48" spans="1:11" s="338" customFormat="1" ht="84">
      <c r="A48" s="344" t="str">
        <f>$B$20</f>
        <v>I.</v>
      </c>
      <c r="B48" s="343">
        <f>COUNT($A$21:B46)+1</f>
        <v>12</v>
      </c>
      <c r="C48" s="350" t="s">
        <v>828</v>
      </c>
      <c r="D48" s="347" t="s">
        <v>295</v>
      </c>
      <c r="E48" s="273">
        <v>100.8</v>
      </c>
      <c r="F48" s="520"/>
      <c r="G48" s="308">
        <f>IF(OSNOVA!$B$43=1,E48*F48,"")</f>
        <v>0</v>
      </c>
      <c r="H48" s="81"/>
      <c r="I48" s="339"/>
      <c r="J48" s="342"/>
      <c r="K48" s="340"/>
    </row>
    <row r="49" spans="1:11" s="338" customFormat="1">
      <c r="A49" s="344"/>
      <c r="B49" s="343"/>
      <c r="C49" s="350"/>
      <c r="D49" s="347"/>
      <c r="E49" s="273"/>
      <c r="F49" s="520"/>
      <c r="G49" s="308"/>
      <c r="H49" s="81"/>
      <c r="I49" s="339"/>
      <c r="J49" s="342"/>
      <c r="K49" s="340"/>
    </row>
    <row r="50" spans="1:11" s="338" customFormat="1" ht="84">
      <c r="A50" s="344" t="str">
        <f>$B$20</f>
        <v>I.</v>
      </c>
      <c r="B50" s="343">
        <f>COUNT($A$21:B48)+1</f>
        <v>13</v>
      </c>
      <c r="C50" s="350" t="s">
        <v>829</v>
      </c>
      <c r="D50" s="347" t="s">
        <v>295</v>
      </c>
      <c r="E50" s="273">
        <v>10.4</v>
      </c>
      <c r="F50" s="520"/>
      <c r="G50" s="308">
        <f>IF(OSNOVA!$B$43=1,E50*F50,"")</f>
        <v>0</v>
      </c>
      <c r="H50" s="81"/>
      <c r="I50" s="339"/>
      <c r="J50" s="342"/>
      <c r="K50" s="340"/>
    </row>
    <row r="51" spans="1:11" s="338" customFormat="1">
      <c r="A51" s="344"/>
      <c r="B51" s="343"/>
      <c r="C51" s="304"/>
      <c r="D51" s="347"/>
      <c r="E51" s="347"/>
      <c r="F51" s="519"/>
      <c r="G51" s="346"/>
      <c r="H51" s="81"/>
      <c r="I51" s="339"/>
      <c r="J51" s="342"/>
      <c r="K51" s="340"/>
    </row>
    <row r="52" spans="1:11" s="338" customFormat="1" ht="60">
      <c r="A52" s="344" t="str">
        <f>$B$20</f>
        <v>I.</v>
      </c>
      <c r="B52" s="343">
        <f>COUNT($A$21:B51)+1</f>
        <v>14</v>
      </c>
      <c r="C52" s="348" t="s">
        <v>1078</v>
      </c>
      <c r="D52" s="347" t="s">
        <v>297</v>
      </c>
      <c r="E52" s="273">
        <v>22</v>
      </c>
      <c r="F52" s="520"/>
      <c r="G52" s="308">
        <f>IF(OSNOVA!$B$43=1,E52*F52,"")</f>
        <v>0</v>
      </c>
      <c r="H52" s="81"/>
      <c r="I52" s="339"/>
      <c r="J52" s="342"/>
      <c r="K52" s="340"/>
    </row>
    <row r="53" spans="1:11" s="338" customFormat="1">
      <c r="A53" s="344"/>
      <c r="B53" s="343"/>
      <c r="C53" s="249"/>
      <c r="D53" s="347"/>
      <c r="E53" s="347"/>
      <c r="F53" s="346"/>
      <c r="G53" s="346"/>
      <c r="H53" s="81"/>
      <c r="I53" s="339"/>
      <c r="J53" s="342"/>
      <c r="K53" s="340"/>
    </row>
    <row r="54" spans="1:11" s="338" customFormat="1" ht="13.5" thickBot="1">
      <c r="A54" s="133"/>
      <c r="B54" s="130"/>
      <c r="C54" s="242"/>
      <c r="D54" s="214"/>
      <c r="E54" s="126" t="str">
        <f>CONCATENATE(B20," ",C20," - SKUPAJ:")</f>
        <v>I. Krovskokleparska dela - SKUPAJ:</v>
      </c>
      <c r="F54" s="215"/>
      <c r="G54" s="216">
        <f>IF(OSNOVA!$B$43=1,SUM(G21:G53),"")</f>
        <v>0</v>
      </c>
      <c r="H54" s="81"/>
      <c r="I54" s="339"/>
      <c r="J54" s="342"/>
      <c r="K54" s="340"/>
    </row>
    <row r="55" spans="1:11" s="338" customFormat="1" ht="12">
      <c r="A55" s="85"/>
      <c r="B55" s="85"/>
      <c r="C55" s="86"/>
      <c r="D55" s="212"/>
      <c r="E55" s="213"/>
      <c r="F55" s="212"/>
      <c r="G55" s="212"/>
    </row>
    <row r="57" spans="1:11">
      <c r="C57" s="341"/>
    </row>
    <row r="58" spans="1:11">
      <c r="C58" s="341"/>
    </row>
    <row r="59" spans="1:11">
      <c r="C59" s="341"/>
    </row>
    <row r="60" spans="1:11">
      <c r="C60" s="341"/>
      <c r="D60" s="341"/>
      <c r="E60" s="341"/>
      <c r="F60" s="341"/>
      <c r="G60" s="341"/>
    </row>
    <row r="61" spans="1:11">
      <c r="C61" s="341"/>
      <c r="D61" s="341"/>
      <c r="E61" s="341"/>
      <c r="F61" s="341"/>
      <c r="G61" s="341"/>
    </row>
    <row r="62" spans="1:11">
      <c r="C62" s="341"/>
      <c r="D62" s="341"/>
      <c r="E62" s="341"/>
      <c r="F62" s="341"/>
      <c r="G62" s="341"/>
    </row>
    <row r="63" spans="1:11">
      <c r="C63" s="228"/>
      <c r="D63" s="345"/>
    </row>
  </sheetData>
  <sheetProtection algorithmName="SHA-512" hashValue="qH+OKmuE4wUGTcrnSKsZdJFObUrIxTeoQVbtJysiVBLOSi9+y706ImBm/cGXBGz1+6WQhORGgnJENdx3mlIdBg==" saltValue="0ZemgcErPdryhN+raNqdVQ==" spinCount="100000" sheet="1" objects="1" scenarios="1"/>
  <mergeCells count="10">
    <mergeCell ref="H6:H7"/>
    <mergeCell ref="C9:G9"/>
    <mergeCell ref="C7:G7"/>
    <mergeCell ref="C8:G8"/>
    <mergeCell ref="C15:G15"/>
    <mergeCell ref="C14:G14"/>
    <mergeCell ref="C10:G10"/>
    <mergeCell ref="C11:G11"/>
    <mergeCell ref="C12:G12"/>
    <mergeCell ref="C13:G13"/>
  </mergeCells>
  <phoneticPr fontId="0" type="noConversion"/>
  <pageMargins left="0.98425196850393704" right="0.39370078740157483" top="0.98425196850393704" bottom="0.74803149606299213" header="0" footer="0.39370078740157483"/>
  <pageSetup paperSize="9" firstPageNumber="0" orientation="portrait" horizontalDpi="300" verticalDpi="300" r:id="rId1"/>
  <headerFooter alignWithMargins="0">
    <oddHeader xml:space="preserve">&amp;L
</oddHeader>
    <oddFooter>&amp;C&amp;6 &amp; List: &amp;A&amp;L&amp;9&amp;R&amp;R &amp; &amp;9 &amp; List: &amp;A_x000D_&amp;R &amp; &amp;9 &amp; Stran: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4"/>
  <dimension ref="A1:J185"/>
  <sheetViews>
    <sheetView view="pageBreakPreview" topLeftCell="A24" zoomScale="120" zoomScaleNormal="100" zoomScaleSheetLayoutView="120" workbookViewId="0">
      <selection activeCell="L38" sqref="L38"/>
    </sheetView>
  </sheetViews>
  <sheetFormatPr defaultRowHeight="12.75"/>
  <cols>
    <col min="1" max="1" width="2.5703125" style="361" customWidth="1"/>
    <col min="2" max="2" width="3.85546875" style="361" customWidth="1"/>
    <col min="3" max="3" width="43.7109375" style="466" customWidth="1"/>
    <col min="4" max="4" width="6.28515625" style="543" customWidth="1"/>
    <col min="5" max="5" width="8.42578125" style="468" customWidth="1"/>
    <col min="6" max="6" width="9.5703125" style="543" customWidth="1"/>
    <col min="7" max="7" width="13.85546875" style="543" customWidth="1"/>
    <col min="8" max="8" width="2.5703125" style="358" bestFit="1" customWidth="1"/>
    <col min="9" max="9" width="9.140625" style="358"/>
    <col min="10" max="10" width="9" style="358" customWidth="1"/>
    <col min="11" max="16384" width="9.140625" style="358"/>
  </cols>
  <sheetData>
    <row r="1" spans="1:7" s="367" customFormat="1" ht="18">
      <c r="A1" s="452" t="str">
        <f>+OSNOVA!A2</f>
        <v>POPIS DEL</v>
      </c>
      <c r="C1" s="452"/>
      <c r="D1" s="541"/>
      <c r="E1" s="454"/>
      <c r="F1" s="541"/>
      <c r="G1" s="541"/>
    </row>
    <row r="2" spans="1:7" s="367" customFormat="1" ht="18">
      <c r="A2" s="452"/>
      <c r="B2" s="452"/>
      <c r="C2" s="452"/>
      <c r="D2" s="541"/>
      <c r="E2" s="454"/>
      <c r="F2" s="541"/>
      <c r="G2" s="541"/>
    </row>
    <row r="3" spans="1:7" s="367" customFormat="1" ht="18">
      <c r="A3" s="452" t="str">
        <f>+OZN</f>
        <v>3.</v>
      </c>
      <c r="C3" s="452" t="str">
        <f>+DEL</f>
        <v>GRADBENOOBRTNIŠKA DELA</v>
      </c>
      <c r="D3" s="541"/>
      <c r="E3" s="454"/>
      <c r="F3" s="541"/>
      <c r="G3" s="541"/>
    </row>
    <row r="4" spans="1:7" s="367" customFormat="1" ht="18">
      <c r="A4" s="452"/>
      <c r="B4" s="456"/>
      <c r="C4" s="452"/>
      <c r="D4" s="541"/>
      <c r="E4" s="454"/>
      <c r="F4" s="541"/>
      <c r="G4" s="541"/>
    </row>
    <row r="5" spans="1:7" s="465" customFormat="1" ht="18">
      <c r="A5" s="458" t="str">
        <f>OSNOVA!J31</f>
        <v>B.</v>
      </c>
      <c r="B5" s="459"/>
      <c r="C5" s="460" t="str">
        <f>OSNOVA!K31</f>
        <v>OBRTNIŠKA DELA</v>
      </c>
      <c r="D5" s="542"/>
      <c r="E5" s="462"/>
      <c r="F5" s="542"/>
      <c r="G5" s="542"/>
    </row>
    <row r="6" spans="1:7">
      <c r="A6" s="357" t="s">
        <v>192</v>
      </c>
      <c r="B6" s="357"/>
      <c r="C6" s="358"/>
    </row>
    <row r="7" spans="1:7" ht="50.25" customHeight="1">
      <c r="A7" s="357"/>
      <c r="B7" s="544" t="s">
        <v>205</v>
      </c>
      <c r="C7" s="604" t="s">
        <v>368</v>
      </c>
      <c r="D7" s="604"/>
      <c r="E7" s="604"/>
      <c r="F7" s="604"/>
      <c r="G7" s="604"/>
    </row>
    <row r="8" spans="1:7" ht="37.5" customHeight="1">
      <c r="A8" s="357"/>
      <c r="B8" s="544" t="s">
        <v>205</v>
      </c>
      <c r="C8" s="605" t="s">
        <v>142</v>
      </c>
      <c r="D8" s="605"/>
      <c r="E8" s="605"/>
      <c r="F8" s="605"/>
      <c r="G8" s="605"/>
    </row>
    <row r="9" spans="1:7" ht="24.75" customHeight="1">
      <c r="A9" s="357"/>
      <c r="B9" s="524" t="s">
        <v>205</v>
      </c>
      <c r="C9" s="605" t="s">
        <v>303</v>
      </c>
      <c r="D9" s="605"/>
      <c r="E9" s="605"/>
      <c r="F9" s="605"/>
      <c r="G9" s="605"/>
    </row>
    <row r="10" spans="1:7" ht="49.5" customHeight="1">
      <c r="A10" s="357"/>
      <c r="B10" s="524" t="s">
        <v>205</v>
      </c>
      <c r="C10" s="591" t="s">
        <v>369</v>
      </c>
      <c r="D10" s="591"/>
      <c r="E10" s="591"/>
      <c r="F10" s="591"/>
      <c r="G10" s="591"/>
    </row>
    <row r="11" spans="1:7">
      <c r="A11" s="357"/>
      <c r="B11" s="524" t="s">
        <v>205</v>
      </c>
      <c r="C11" s="591" t="s">
        <v>402</v>
      </c>
      <c r="D11" s="591"/>
      <c r="E11" s="591"/>
      <c r="F11" s="591"/>
      <c r="G11" s="591"/>
    </row>
    <row r="12" spans="1:7" ht="38.25" customHeight="1">
      <c r="A12" s="357"/>
      <c r="B12" s="545" t="s">
        <v>205</v>
      </c>
      <c r="C12" s="591" t="s">
        <v>370</v>
      </c>
      <c r="D12" s="591"/>
      <c r="E12" s="591"/>
      <c r="F12" s="591"/>
      <c r="G12" s="591"/>
    </row>
    <row r="13" spans="1:7" ht="25.5" customHeight="1">
      <c r="A13" s="357"/>
      <c r="B13" s="545" t="s">
        <v>205</v>
      </c>
      <c r="C13" s="591" t="s">
        <v>371</v>
      </c>
      <c r="D13" s="591"/>
      <c r="E13" s="591"/>
      <c r="F13" s="591"/>
      <c r="G13" s="591"/>
    </row>
    <row r="14" spans="1:7" ht="24.75" customHeight="1">
      <c r="A14" s="357"/>
      <c r="B14" s="545" t="s">
        <v>205</v>
      </c>
      <c r="C14" s="594" t="s">
        <v>372</v>
      </c>
      <c r="D14" s="594"/>
      <c r="E14" s="594"/>
      <c r="F14" s="594"/>
      <c r="G14" s="594"/>
    </row>
    <row r="15" spans="1:7" ht="24" customHeight="1">
      <c r="A15" s="357"/>
      <c r="B15" s="545" t="s">
        <v>205</v>
      </c>
      <c r="C15" s="594" t="s">
        <v>373</v>
      </c>
      <c r="D15" s="594"/>
      <c r="E15" s="594"/>
      <c r="F15" s="594"/>
      <c r="G15" s="594"/>
    </row>
    <row r="16" spans="1:7">
      <c r="A16" s="357"/>
      <c r="B16" s="545" t="s">
        <v>205</v>
      </c>
      <c r="C16" s="591" t="s">
        <v>304</v>
      </c>
      <c r="D16" s="591"/>
      <c r="E16" s="591"/>
      <c r="F16" s="591"/>
      <c r="G16" s="591"/>
    </row>
    <row r="17" spans="1:10">
      <c r="A17" s="357"/>
      <c r="B17" s="545" t="s">
        <v>205</v>
      </c>
      <c r="C17" s="591" t="s">
        <v>374</v>
      </c>
      <c r="D17" s="591"/>
      <c r="E17" s="591"/>
      <c r="F17" s="591"/>
      <c r="G17" s="591"/>
    </row>
    <row r="18" spans="1:10">
      <c r="A18" s="357"/>
      <c r="B18" s="545" t="s">
        <v>205</v>
      </c>
      <c r="C18" s="591" t="s">
        <v>180</v>
      </c>
      <c r="D18" s="591"/>
      <c r="E18" s="591"/>
      <c r="F18" s="591"/>
      <c r="G18" s="591"/>
    </row>
    <row r="19" spans="1:10" ht="26.25" customHeight="1">
      <c r="A19" s="357"/>
      <c r="B19" s="545" t="s">
        <v>205</v>
      </c>
      <c r="C19" s="591" t="s">
        <v>181</v>
      </c>
      <c r="D19" s="591"/>
      <c r="E19" s="591"/>
      <c r="F19" s="591"/>
      <c r="G19" s="591"/>
    </row>
    <row r="20" spans="1:10">
      <c r="A20" s="357"/>
      <c r="B20" s="545" t="s">
        <v>205</v>
      </c>
      <c r="C20" s="606" t="s">
        <v>21</v>
      </c>
      <c r="D20" s="606"/>
      <c r="E20" s="606"/>
      <c r="F20" s="606"/>
      <c r="G20" s="606"/>
    </row>
    <row r="21" spans="1:10">
      <c r="A21" s="357"/>
      <c r="B21" s="545"/>
      <c r="C21" s="607" t="s">
        <v>162</v>
      </c>
      <c r="D21" s="607"/>
      <c r="E21" s="607"/>
      <c r="F21" s="607"/>
      <c r="G21" s="607"/>
    </row>
    <row r="22" spans="1:10">
      <c r="A22" s="357"/>
      <c r="B22" s="545" t="s">
        <v>205</v>
      </c>
      <c r="C22" s="594" t="s">
        <v>404</v>
      </c>
      <c r="D22" s="594"/>
      <c r="E22" s="594"/>
      <c r="F22" s="594"/>
      <c r="G22" s="594"/>
    </row>
    <row r="23" spans="1:10">
      <c r="A23" s="357"/>
      <c r="B23" s="545" t="s">
        <v>205</v>
      </c>
      <c r="C23" s="594" t="s">
        <v>85</v>
      </c>
      <c r="D23" s="594"/>
      <c r="E23" s="594"/>
      <c r="F23" s="594"/>
      <c r="G23" s="594"/>
    </row>
    <row r="24" spans="1:10">
      <c r="A24" s="357"/>
      <c r="B24" s="545" t="s">
        <v>205</v>
      </c>
      <c r="C24" s="591" t="s">
        <v>375</v>
      </c>
      <c r="D24" s="591"/>
      <c r="E24" s="591"/>
      <c r="F24" s="591"/>
      <c r="G24" s="591"/>
    </row>
    <row r="25" spans="1:10">
      <c r="A25" s="357"/>
      <c r="B25" s="545" t="s">
        <v>205</v>
      </c>
      <c r="C25" s="591" t="s">
        <v>63</v>
      </c>
      <c r="D25" s="591"/>
      <c r="E25" s="591"/>
      <c r="F25" s="591"/>
      <c r="G25" s="591"/>
    </row>
    <row r="26" spans="1:10">
      <c r="A26" s="357"/>
      <c r="B26" s="545" t="s">
        <v>205</v>
      </c>
      <c r="C26" s="591" t="s">
        <v>376</v>
      </c>
      <c r="D26" s="591"/>
      <c r="E26" s="591"/>
      <c r="F26" s="591"/>
      <c r="G26" s="591"/>
    </row>
    <row r="27" spans="1:10">
      <c r="C27" s="358"/>
      <c r="D27" s="472"/>
      <c r="E27" s="472"/>
      <c r="F27" s="472"/>
      <c r="G27" s="472"/>
    </row>
    <row r="28" spans="1:10">
      <c r="A28" s="357" t="s">
        <v>200</v>
      </c>
      <c r="B28" s="357"/>
      <c r="D28" s="472"/>
      <c r="E28" s="472"/>
      <c r="F28" s="472"/>
      <c r="G28" s="472"/>
    </row>
    <row r="29" spans="1:10" s="381" customFormat="1">
      <c r="A29" s="380" t="s">
        <v>65</v>
      </c>
      <c r="B29" s="380"/>
      <c r="C29" s="475" t="s">
        <v>66</v>
      </c>
      <c r="D29" s="546" t="s">
        <v>67</v>
      </c>
      <c r="E29" s="477" t="s">
        <v>291</v>
      </c>
      <c r="F29" s="477" t="s">
        <v>292</v>
      </c>
      <c r="G29" s="477" t="s">
        <v>293</v>
      </c>
      <c r="I29" s="385"/>
      <c r="J29" s="385"/>
    </row>
    <row r="30" spans="1:10">
      <c r="C30" s="479"/>
      <c r="G30" s="468"/>
    </row>
    <row r="31" spans="1:10" s="488" customFormat="1" ht="16.5" thickBot="1">
      <c r="A31" s="481"/>
      <c r="B31" s="482" t="s">
        <v>189</v>
      </c>
      <c r="C31" s="526" t="s">
        <v>243</v>
      </c>
      <c r="D31" s="547"/>
      <c r="E31" s="485"/>
      <c r="F31" s="547"/>
      <c r="G31" s="485"/>
    </row>
    <row r="32" spans="1:10">
      <c r="A32" s="489"/>
      <c r="B32" s="490"/>
      <c r="C32" s="479"/>
      <c r="G32" s="468"/>
    </row>
    <row r="33" spans="1:7" s="377" customFormat="1" ht="120">
      <c r="A33" s="491" t="str">
        <f>$B$31</f>
        <v>II.</v>
      </c>
      <c r="B33" s="492">
        <f>COUNT($A$32:B32)+1</f>
        <v>1</v>
      </c>
      <c r="C33" s="334" t="s">
        <v>528</v>
      </c>
    </row>
    <row r="34" spans="1:7" s="377" customFormat="1" ht="24">
      <c r="A34" s="491"/>
      <c r="B34" s="491" t="s">
        <v>205</v>
      </c>
      <c r="C34" s="334" t="s">
        <v>811</v>
      </c>
      <c r="D34" s="498" t="s">
        <v>296</v>
      </c>
      <c r="E34" s="498">
        <v>590</v>
      </c>
      <c r="F34" s="519"/>
      <c r="G34" s="499">
        <f>IF(OSNOVA!$B$43=1,E34*F34,"")</f>
        <v>0</v>
      </c>
    </row>
    <row r="35" spans="1:7" s="377" customFormat="1" ht="12">
      <c r="A35" s="491"/>
      <c r="B35" s="491" t="s">
        <v>205</v>
      </c>
      <c r="C35" s="334" t="s">
        <v>663</v>
      </c>
      <c r="D35" s="498" t="s">
        <v>296</v>
      </c>
      <c r="E35" s="498">
        <v>420</v>
      </c>
      <c r="F35" s="519"/>
      <c r="G35" s="499">
        <f>IF(OSNOVA!$B$43=1,E35*F35,"")</f>
        <v>0</v>
      </c>
    </row>
    <row r="36" spans="1:7" s="377" customFormat="1" ht="12">
      <c r="A36" s="491"/>
      <c r="B36" s="491" t="s">
        <v>205</v>
      </c>
      <c r="C36" s="334" t="s">
        <v>665</v>
      </c>
      <c r="D36" s="498" t="s">
        <v>296</v>
      </c>
      <c r="E36" s="498">
        <v>315</v>
      </c>
      <c r="F36" s="519"/>
      <c r="G36" s="499">
        <f>IF(OSNOVA!$B$43=1,E36*F36,"")</f>
        <v>0</v>
      </c>
    </row>
    <row r="37" spans="1:7" s="377" customFormat="1" ht="12">
      <c r="A37" s="491"/>
      <c r="B37" s="492"/>
      <c r="C37" s="334"/>
      <c r="D37" s="498"/>
      <c r="E37" s="498"/>
      <c r="F37" s="519"/>
      <c r="G37" s="499"/>
    </row>
    <row r="38" spans="1:7" s="377" customFormat="1" ht="144">
      <c r="A38" s="491" t="str">
        <f>$B$31</f>
        <v>II.</v>
      </c>
      <c r="B38" s="492">
        <f>COUNT($A$32:B37)+1</f>
        <v>2</v>
      </c>
      <c r="C38" s="500" t="s">
        <v>658</v>
      </c>
      <c r="F38" s="540"/>
    </row>
    <row r="39" spans="1:7" s="377" customFormat="1" ht="96">
      <c r="A39" s="491"/>
      <c r="B39" s="492"/>
      <c r="C39" s="334" t="s">
        <v>659</v>
      </c>
      <c r="D39" s="498" t="s">
        <v>296</v>
      </c>
      <c r="E39" s="498">
        <v>348</v>
      </c>
      <c r="F39" s="519"/>
      <c r="G39" s="499">
        <f>IF(OSNOVA!$B$43=1,E39*F39,"")</f>
        <v>0</v>
      </c>
    </row>
    <row r="40" spans="1:7" s="377" customFormat="1" ht="12">
      <c r="A40" s="491"/>
      <c r="B40" s="492"/>
      <c r="C40" s="334"/>
      <c r="D40" s="498"/>
      <c r="E40" s="498"/>
      <c r="F40" s="519"/>
      <c r="G40" s="499"/>
    </row>
    <row r="41" spans="1:7" s="377" customFormat="1" ht="96">
      <c r="A41" s="491" t="str">
        <f>$B$31</f>
        <v>II.</v>
      </c>
      <c r="B41" s="492">
        <f>COUNT($A$32:B40)+1</f>
        <v>3</v>
      </c>
      <c r="C41" s="527" t="s">
        <v>812</v>
      </c>
      <c r="D41" s="498" t="s">
        <v>297</v>
      </c>
      <c r="E41" s="498">
        <v>14</v>
      </c>
      <c r="F41" s="519"/>
      <c r="G41" s="499">
        <f>IF(OSNOVA!$B$43=1,E41*F41,"")</f>
        <v>0</v>
      </c>
    </row>
    <row r="42" spans="1:7" s="377" customFormat="1" ht="12">
      <c r="A42" s="491"/>
      <c r="B42" s="492"/>
      <c r="E42" s="498"/>
      <c r="F42" s="519"/>
      <c r="G42" s="499"/>
    </row>
    <row r="43" spans="1:7" s="377" customFormat="1" ht="72">
      <c r="A43" s="491" t="str">
        <f>$B$31</f>
        <v>II.</v>
      </c>
      <c r="B43" s="492">
        <f>COUNT($A$32:B42)+1</f>
        <v>4</v>
      </c>
      <c r="C43" s="527" t="s">
        <v>813</v>
      </c>
      <c r="D43" s="498" t="s">
        <v>236</v>
      </c>
      <c r="E43" s="498">
        <v>0.7</v>
      </c>
      <c r="F43" s="519"/>
      <c r="G43" s="499">
        <f>IF(OSNOVA!$B$43=1,E43*F43,"")</f>
        <v>0</v>
      </c>
    </row>
    <row r="44" spans="1:7" s="377" customFormat="1" ht="12">
      <c r="A44" s="491"/>
      <c r="B44" s="492"/>
      <c r="C44" s="334"/>
      <c r="D44" s="498"/>
      <c r="E44" s="498"/>
      <c r="F44" s="519"/>
      <c r="G44" s="499"/>
    </row>
    <row r="45" spans="1:7" s="377" customFormat="1" ht="60">
      <c r="A45" s="491" t="str">
        <f>$B$31</f>
        <v>II.</v>
      </c>
      <c r="B45" s="492">
        <f>COUNT($A$32:B44)+1</f>
        <v>5</v>
      </c>
      <c r="C45" s="529" t="s">
        <v>670</v>
      </c>
      <c r="F45" s="540"/>
    </row>
    <row r="46" spans="1:7" s="377" customFormat="1" ht="12">
      <c r="A46" s="491"/>
      <c r="B46" s="491" t="s">
        <v>205</v>
      </c>
      <c r="C46" s="548" t="s">
        <v>671</v>
      </c>
      <c r="D46" s="498" t="s">
        <v>236</v>
      </c>
      <c r="E46" s="498">
        <v>4.4000000000000004</v>
      </c>
      <c r="F46" s="519"/>
      <c r="G46" s="499">
        <f>IF(OSNOVA!$B$43=1,E46*F46,"")</f>
        <v>0</v>
      </c>
    </row>
    <row r="47" spans="1:7" s="377" customFormat="1" ht="12">
      <c r="A47" s="491"/>
      <c r="B47" s="491" t="s">
        <v>205</v>
      </c>
      <c r="C47" s="548" t="s">
        <v>672</v>
      </c>
      <c r="D47" s="498" t="s">
        <v>236</v>
      </c>
      <c r="E47" s="498">
        <v>8.6</v>
      </c>
      <c r="F47" s="519"/>
      <c r="G47" s="499">
        <f>IF(OSNOVA!$B$43=1,E47*F47,"")</f>
        <v>0</v>
      </c>
    </row>
    <row r="48" spans="1:7" s="377" customFormat="1" ht="12">
      <c r="A48" s="491"/>
      <c r="B48" s="491"/>
      <c r="C48" s="548"/>
      <c r="D48" s="498"/>
      <c r="E48" s="498"/>
      <c r="F48" s="519"/>
      <c r="G48" s="499"/>
    </row>
    <row r="49" spans="1:10" s="377" customFormat="1" ht="49.5" customHeight="1">
      <c r="A49" s="491" t="str">
        <f>$B$31</f>
        <v>II.</v>
      </c>
      <c r="B49" s="492">
        <f>COUNT($A$32:B48)+1</f>
        <v>6</v>
      </c>
      <c r="C49" s="529" t="s">
        <v>1100</v>
      </c>
      <c r="F49" s="540"/>
    </row>
    <row r="50" spans="1:10" s="377" customFormat="1" ht="12">
      <c r="A50" s="491"/>
      <c r="B50" s="491" t="s">
        <v>205</v>
      </c>
      <c r="C50" s="548" t="s">
        <v>1101</v>
      </c>
      <c r="D50" s="498" t="s">
        <v>297</v>
      </c>
      <c r="E50" s="498">
        <v>1</v>
      </c>
      <c r="F50" s="519"/>
      <c r="G50" s="499">
        <f>IF(OSNOVA!$B$43=1,E50*F50,"")</f>
        <v>0</v>
      </c>
    </row>
    <row r="51" spans="1:10" s="377" customFormat="1" ht="12">
      <c r="A51" s="491"/>
      <c r="B51" s="491" t="s">
        <v>205</v>
      </c>
      <c r="C51" s="548" t="s">
        <v>1102</v>
      </c>
      <c r="D51" s="498" t="s">
        <v>297</v>
      </c>
      <c r="E51" s="498">
        <v>1</v>
      </c>
      <c r="F51" s="519"/>
      <c r="G51" s="499">
        <f>IF(OSNOVA!$B$43=1,E51*F51,"")</f>
        <v>0</v>
      </c>
    </row>
    <row r="52" spans="1:10" s="377" customFormat="1" ht="12">
      <c r="A52" s="491"/>
      <c r="B52" s="491" t="s">
        <v>205</v>
      </c>
      <c r="C52" s="548" t="s">
        <v>1103</v>
      </c>
      <c r="D52" s="498" t="s">
        <v>297</v>
      </c>
      <c r="E52" s="498">
        <v>1</v>
      </c>
      <c r="F52" s="519"/>
      <c r="G52" s="499">
        <f>IF(OSNOVA!$B$43=1,E52*F52,"")</f>
        <v>0</v>
      </c>
    </row>
    <row r="53" spans="1:10" s="377" customFormat="1" ht="12">
      <c r="A53" s="491"/>
      <c r="B53" s="492"/>
      <c r="C53" s="334"/>
      <c r="D53" s="498"/>
      <c r="E53" s="498"/>
      <c r="F53" s="519"/>
      <c r="G53" s="499"/>
    </row>
    <row r="54" spans="1:10" s="377" customFormat="1" ht="84">
      <c r="A54" s="491" t="str">
        <f>$B$31</f>
        <v>II.</v>
      </c>
      <c r="B54" s="492">
        <f>COUNT($A$32:B53)+1</f>
        <v>7</v>
      </c>
      <c r="C54" s="527" t="s">
        <v>703</v>
      </c>
      <c r="D54" s="498" t="s">
        <v>295</v>
      </c>
      <c r="E54" s="498">
        <v>4.5999999999999996</v>
      </c>
      <c r="F54" s="519"/>
      <c r="G54" s="499">
        <f>IF(OSNOVA!$B$43=1,E54*F54,"")</f>
        <v>0</v>
      </c>
    </row>
    <row r="55" spans="1:10" s="377" customFormat="1" ht="12">
      <c r="A55" s="491"/>
      <c r="B55" s="492"/>
      <c r="C55" s="527"/>
      <c r="D55" s="498"/>
      <c r="E55" s="498"/>
      <c r="F55" s="519"/>
      <c r="G55" s="499"/>
    </row>
    <row r="56" spans="1:10" s="377" customFormat="1" ht="96">
      <c r="A56" s="491" t="str">
        <f>$B$31</f>
        <v>II.</v>
      </c>
      <c r="B56" s="492">
        <f>COUNT($A$32:B55)+1</f>
        <v>8</v>
      </c>
      <c r="C56" s="527" t="s">
        <v>669</v>
      </c>
      <c r="D56" s="498" t="s">
        <v>295</v>
      </c>
      <c r="E56" s="498">
        <v>55.5</v>
      </c>
      <c r="F56" s="519"/>
      <c r="G56" s="499">
        <f>IF(OSNOVA!$B$43=1,E56*F56,"")</f>
        <v>0</v>
      </c>
    </row>
    <row r="57" spans="1:10" s="377" customFormat="1">
      <c r="A57" s="491"/>
      <c r="B57" s="492"/>
      <c r="C57" s="549"/>
      <c r="D57" s="498"/>
      <c r="E57" s="498"/>
      <c r="F57" s="519"/>
      <c r="G57" s="499"/>
      <c r="H57" s="550"/>
      <c r="I57" s="508"/>
      <c r="J57" s="509"/>
    </row>
    <row r="58" spans="1:10" s="377" customFormat="1" ht="287.25" customHeight="1">
      <c r="A58" s="491" t="str">
        <f>$B$31</f>
        <v>II.</v>
      </c>
      <c r="B58" s="492">
        <f>COUNT($A$32:B57)+1</f>
        <v>9</v>
      </c>
      <c r="C58" s="551" t="s">
        <v>1128</v>
      </c>
      <c r="D58" s="552" t="s">
        <v>295</v>
      </c>
      <c r="E58" s="498">
        <v>255.1</v>
      </c>
      <c r="F58" s="519"/>
      <c r="G58" s="499">
        <f>IF(OSNOVA!$B$43=1,E58*F58,"")</f>
        <v>0</v>
      </c>
      <c r="J58" s="509"/>
    </row>
    <row r="59" spans="1:10" s="377" customFormat="1">
      <c r="A59" s="491"/>
      <c r="B59" s="492"/>
      <c r="C59" s="549"/>
      <c r="D59" s="498"/>
      <c r="E59" s="498"/>
      <c r="F59" s="519"/>
      <c r="G59" s="499"/>
      <c r="H59" s="550"/>
      <c r="I59" s="508"/>
      <c r="J59" s="509"/>
    </row>
    <row r="60" spans="1:10" s="377" customFormat="1" ht="156">
      <c r="A60" s="491" t="str">
        <f>$B$31</f>
        <v>II.</v>
      </c>
      <c r="B60" s="492">
        <f>COUNT($A$32:B59)+1</f>
        <v>10</v>
      </c>
      <c r="C60" s="549" t="s">
        <v>1126</v>
      </c>
      <c r="D60" s="498" t="s">
        <v>295</v>
      </c>
      <c r="E60" s="498">
        <v>19.399999999999999</v>
      </c>
      <c r="F60" s="519"/>
      <c r="G60" s="499">
        <f>IF(OSNOVA!$B$43=1,E60*F60,"")</f>
        <v>0</v>
      </c>
      <c r="H60" s="550"/>
      <c r="I60" s="508"/>
      <c r="J60" s="509"/>
    </row>
    <row r="61" spans="1:10" s="377" customFormat="1">
      <c r="A61" s="491"/>
      <c r="B61" s="492"/>
      <c r="C61" s="549"/>
      <c r="D61" s="498"/>
      <c r="E61" s="498"/>
      <c r="F61" s="519"/>
      <c r="G61" s="499"/>
      <c r="H61" s="550"/>
      <c r="I61" s="508"/>
      <c r="J61" s="509"/>
    </row>
    <row r="62" spans="1:10" s="377" customFormat="1" ht="96">
      <c r="A62" s="491" t="str">
        <f>$B$31</f>
        <v>II.</v>
      </c>
      <c r="B62" s="492">
        <f>COUNT($A$32:B61)+1</f>
        <v>11</v>
      </c>
      <c r="C62" s="529" t="s">
        <v>1127</v>
      </c>
      <c r="D62" s="552" t="s">
        <v>295</v>
      </c>
      <c r="E62" s="498">
        <v>48.9</v>
      </c>
      <c r="F62" s="519"/>
      <c r="G62" s="499">
        <f>IF(OSNOVA!$B$43=1,E62*F62,"")</f>
        <v>0</v>
      </c>
      <c r="H62" s="550"/>
      <c r="I62" s="508"/>
      <c r="J62" s="509"/>
    </row>
    <row r="63" spans="1:10" s="377" customFormat="1">
      <c r="A63" s="491"/>
      <c r="B63" s="492"/>
      <c r="C63" s="529"/>
      <c r="D63" s="552"/>
      <c r="E63" s="498"/>
      <c r="F63" s="519"/>
      <c r="G63" s="499"/>
      <c r="H63" s="550"/>
      <c r="I63" s="508"/>
      <c r="J63" s="509"/>
    </row>
    <row r="64" spans="1:10" s="377" customFormat="1" ht="72">
      <c r="A64" s="491" t="str">
        <f>$B$31</f>
        <v>II.</v>
      </c>
      <c r="B64" s="492">
        <f>COUNT($A$32:B63)+1</f>
        <v>12</v>
      </c>
      <c r="C64" s="549" t="s">
        <v>638</v>
      </c>
      <c r="D64" s="498" t="s">
        <v>297</v>
      </c>
      <c r="E64" s="498">
        <v>2</v>
      </c>
      <c r="F64" s="519"/>
      <c r="G64" s="499">
        <f>IF(OSNOVA!$B$43=1,E64*F64,"")</f>
        <v>0</v>
      </c>
      <c r="H64" s="550"/>
      <c r="I64" s="508"/>
      <c r="J64" s="509"/>
    </row>
    <row r="65" spans="1:10" s="377" customFormat="1">
      <c r="A65" s="491"/>
      <c r="B65" s="492"/>
      <c r="C65" s="549"/>
      <c r="D65" s="498"/>
      <c r="E65" s="498"/>
      <c r="F65" s="519"/>
      <c r="G65" s="499"/>
      <c r="H65" s="550"/>
      <c r="I65" s="508"/>
      <c r="J65" s="509"/>
    </row>
    <row r="66" spans="1:10" s="377" customFormat="1" ht="132">
      <c r="A66" s="491" t="str">
        <f>$B$31</f>
        <v>II.</v>
      </c>
      <c r="B66" s="492">
        <f>COUNT($A$32:B65)+1</f>
        <v>13</v>
      </c>
      <c r="C66" s="549" t="s">
        <v>1122</v>
      </c>
      <c r="D66" s="498" t="s">
        <v>295</v>
      </c>
      <c r="E66" s="498">
        <v>88.4</v>
      </c>
      <c r="F66" s="519"/>
      <c r="G66" s="499">
        <f>IF(OSNOVA!$B$43=1,E66*F66,"")</f>
        <v>0</v>
      </c>
      <c r="H66" s="550"/>
      <c r="I66" s="508"/>
      <c r="J66" s="509"/>
    </row>
    <row r="67" spans="1:10" s="377" customFormat="1">
      <c r="A67" s="491"/>
      <c r="B67" s="492"/>
      <c r="C67" s="549"/>
      <c r="D67" s="498"/>
      <c r="E67" s="498"/>
      <c r="F67" s="519"/>
      <c r="G67" s="499"/>
      <c r="H67" s="550"/>
      <c r="I67" s="508"/>
      <c r="J67" s="509"/>
    </row>
    <row r="68" spans="1:10" s="377" customFormat="1" ht="96">
      <c r="A68" s="491" t="str">
        <f>$B$31</f>
        <v>II.</v>
      </c>
      <c r="B68" s="492">
        <f>COUNT($A$32:B67)+1</f>
        <v>14</v>
      </c>
      <c r="C68" s="549" t="s">
        <v>807</v>
      </c>
      <c r="D68" s="498" t="s">
        <v>295</v>
      </c>
      <c r="E68" s="498">
        <v>21.4</v>
      </c>
      <c r="F68" s="519"/>
      <c r="G68" s="499">
        <f>IF(OSNOVA!$B$43=1,E68*F68,"")</f>
        <v>0</v>
      </c>
      <c r="H68" s="550"/>
      <c r="I68" s="508"/>
      <c r="J68" s="509"/>
    </row>
    <row r="69" spans="1:10" s="377" customFormat="1">
      <c r="A69" s="491"/>
      <c r="B69" s="492"/>
      <c r="D69" s="498"/>
      <c r="E69" s="498"/>
      <c r="F69" s="519"/>
      <c r="G69" s="499"/>
      <c r="H69" s="550"/>
      <c r="I69" s="508"/>
      <c r="J69" s="509"/>
    </row>
    <row r="70" spans="1:10" s="377" customFormat="1" ht="84">
      <c r="A70" s="491" t="str">
        <f>$B$31</f>
        <v>II.</v>
      </c>
      <c r="B70" s="492">
        <f>COUNT($A$32:B69)+1</f>
        <v>15</v>
      </c>
      <c r="C70" s="553" t="s">
        <v>808</v>
      </c>
      <c r="D70" s="498" t="s">
        <v>295</v>
      </c>
      <c r="E70" s="498">
        <v>17.8</v>
      </c>
      <c r="F70" s="519"/>
      <c r="G70" s="499">
        <f>IF(OSNOVA!$B$43=1,E70*F70,"")</f>
        <v>0</v>
      </c>
      <c r="H70" s="550"/>
      <c r="I70" s="508"/>
      <c r="J70" s="509"/>
    </row>
    <row r="71" spans="1:10" s="377" customFormat="1">
      <c r="A71" s="491"/>
      <c r="B71" s="492"/>
      <c r="C71" s="553"/>
      <c r="D71" s="498"/>
      <c r="E71" s="498"/>
      <c r="F71" s="519"/>
      <c r="G71" s="499"/>
      <c r="H71" s="550"/>
      <c r="I71" s="508"/>
      <c r="J71" s="509"/>
    </row>
    <row r="72" spans="1:10" s="377" customFormat="1" ht="168">
      <c r="A72" s="491" t="str">
        <f>$B$31</f>
        <v>II.</v>
      </c>
      <c r="B72" s="492">
        <f>COUNT($A$32:B71)+1</f>
        <v>16</v>
      </c>
      <c r="C72" s="549" t="s">
        <v>817</v>
      </c>
      <c r="D72" s="498" t="s">
        <v>236</v>
      </c>
      <c r="E72" s="498">
        <v>17.8</v>
      </c>
      <c r="F72" s="519"/>
      <c r="G72" s="499">
        <f>IF(OSNOVA!$B$43=1,E72*F72,"")</f>
        <v>0</v>
      </c>
      <c r="H72" s="550"/>
      <c r="I72" s="508"/>
      <c r="J72" s="509"/>
    </row>
    <row r="73" spans="1:10" s="377" customFormat="1">
      <c r="A73" s="491"/>
      <c r="B73" s="492"/>
      <c r="D73" s="497"/>
      <c r="E73" s="498"/>
      <c r="F73" s="519"/>
      <c r="G73" s="499"/>
      <c r="H73" s="550"/>
      <c r="I73" s="508"/>
      <c r="J73" s="509"/>
    </row>
    <row r="74" spans="1:10" s="377" customFormat="1" ht="241.5" customHeight="1">
      <c r="A74" s="491" t="str">
        <f>$B$31</f>
        <v>II.</v>
      </c>
      <c r="B74" s="492">
        <f>COUNT($A$32:B72)+1</f>
        <v>17</v>
      </c>
      <c r="C74" s="551" t="s">
        <v>1076</v>
      </c>
      <c r="D74" s="497" t="s">
        <v>295</v>
      </c>
      <c r="E74" s="498">
        <v>14</v>
      </c>
      <c r="F74" s="519"/>
      <c r="G74" s="499">
        <f>IF(OSNOVA!$B$43=1,E74*F74,"")</f>
        <v>0</v>
      </c>
      <c r="H74" s="550"/>
      <c r="I74" s="508"/>
      <c r="J74" s="509"/>
    </row>
    <row r="75" spans="1:10" s="377" customFormat="1">
      <c r="A75" s="491"/>
      <c r="B75" s="492"/>
      <c r="C75" s="551"/>
      <c r="D75" s="497"/>
      <c r="E75" s="498"/>
      <c r="F75" s="519"/>
      <c r="G75" s="499"/>
      <c r="H75" s="550"/>
      <c r="I75" s="508"/>
      <c r="J75" s="509"/>
    </row>
    <row r="76" spans="1:10" s="377" customFormat="1" ht="72">
      <c r="A76" s="491" t="str">
        <f>$B$31</f>
        <v>II.</v>
      </c>
      <c r="B76" s="492">
        <f>COUNT($A$32:B74)+1</f>
        <v>18</v>
      </c>
      <c r="C76" s="551" t="s">
        <v>515</v>
      </c>
      <c r="D76" s="497" t="s">
        <v>297</v>
      </c>
      <c r="E76" s="498">
        <v>2</v>
      </c>
      <c r="F76" s="519"/>
      <c r="G76" s="499">
        <f>IF(OSNOVA!$B$43=1,E76*F76,"")</f>
        <v>0</v>
      </c>
      <c r="H76" s="550"/>
      <c r="I76" s="508"/>
      <c r="J76" s="509"/>
    </row>
    <row r="77" spans="1:10" s="377" customFormat="1">
      <c r="A77" s="491"/>
      <c r="B77" s="492"/>
      <c r="C77" s="551"/>
      <c r="D77" s="497"/>
      <c r="E77" s="498"/>
      <c r="F77" s="519"/>
      <c r="G77" s="499"/>
      <c r="H77" s="550"/>
      <c r="I77" s="508"/>
      <c r="J77" s="509"/>
    </row>
    <row r="78" spans="1:10" s="377" customFormat="1" ht="48">
      <c r="A78" s="491" t="str">
        <f>$B$31</f>
        <v>II.</v>
      </c>
      <c r="B78" s="492">
        <f>COUNT($A$32:B76)+1</f>
        <v>19</v>
      </c>
      <c r="C78" s="349" t="s">
        <v>527</v>
      </c>
      <c r="D78" s="497" t="s">
        <v>297</v>
      </c>
      <c r="E78" s="498">
        <v>1</v>
      </c>
      <c r="F78" s="519"/>
      <c r="G78" s="499">
        <f>IF(OSNOVA!$B$43=1,E78*F78,"")</f>
        <v>0</v>
      </c>
      <c r="H78" s="550"/>
      <c r="I78" s="508"/>
      <c r="J78" s="509"/>
    </row>
    <row r="79" spans="1:10" s="377" customFormat="1">
      <c r="A79" s="491"/>
      <c r="B79" s="492"/>
      <c r="C79" s="349"/>
      <c r="D79" s="497"/>
      <c r="E79" s="498"/>
      <c r="F79" s="519"/>
      <c r="G79" s="499"/>
      <c r="H79" s="550"/>
      <c r="I79" s="508"/>
      <c r="J79" s="509"/>
    </row>
    <row r="80" spans="1:10" s="377" customFormat="1" ht="132">
      <c r="A80" s="491" t="str">
        <f>$B$31</f>
        <v>II.</v>
      </c>
      <c r="B80" s="492">
        <f>COUNT($A$32:B78)+1</f>
        <v>20</v>
      </c>
      <c r="C80" s="500" t="s">
        <v>831</v>
      </c>
      <c r="D80" s="497" t="s">
        <v>218</v>
      </c>
      <c r="E80" s="498">
        <v>1</v>
      </c>
      <c r="F80" s="519"/>
      <c r="G80" s="499">
        <f>IF(OSNOVA!$B$43=1,E80*F80,"")</f>
        <v>0</v>
      </c>
      <c r="H80" s="550"/>
      <c r="I80" s="508"/>
      <c r="J80" s="509"/>
    </row>
    <row r="81" spans="1:10" s="377" customFormat="1">
      <c r="A81" s="491"/>
      <c r="B81" s="492"/>
      <c r="C81" s="500"/>
      <c r="D81" s="498"/>
      <c r="E81" s="498"/>
      <c r="F81" s="519"/>
      <c r="G81" s="499"/>
      <c r="H81" s="550"/>
      <c r="I81" s="508"/>
      <c r="J81" s="509"/>
    </row>
    <row r="82" spans="1:10" s="377" customFormat="1" ht="24">
      <c r="A82" s="491" t="str">
        <f>$B$31</f>
        <v>II.</v>
      </c>
      <c r="B82" s="492">
        <f>COUNT($A$32:B80)+1</f>
        <v>21</v>
      </c>
      <c r="C82" s="500" t="s">
        <v>597</v>
      </c>
      <c r="D82" s="498"/>
      <c r="F82" s="540"/>
      <c r="H82" s="550"/>
      <c r="I82" s="508"/>
      <c r="J82" s="509"/>
    </row>
    <row r="83" spans="1:10" s="377" customFormat="1">
      <c r="A83" s="491"/>
      <c r="B83" s="492"/>
      <c r="C83" s="554" t="s">
        <v>566</v>
      </c>
      <c r="D83" s="498"/>
      <c r="E83" s="498"/>
      <c r="F83" s="519"/>
      <c r="G83" s="499"/>
      <c r="H83" s="550"/>
      <c r="I83" s="508"/>
      <c r="J83" s="509"/>
    </row>
    <row r="84" spans="1:10" s="377" customFormat="1">
      <c r="A84" s="491"/>
      <c r="B84" s="492"/>
      <c r="C84" s="554" t="s">
        <v>567</v>
      </c>
      <c r="D84" s="498"/>
      <c r="E84" s="498"/>
      <c r="F84" s="519"/>
      <c r="G84" s="499"/>
      <c r="H84" s="550"/>
      <c r="I84" s="508"/>
      <c r="J84" s="509"/>
    </row>
    <row r="85" spans="1:10" s="377" customFormat="1" ht="24">
      <c r="A85" s="491"/>
      <c r="B85" s="492"/>
      <c r="C85" s="364" t="s">
        <v>387</v>
      </c>
      <c r="D85" s="498"/>
      <c r="E85" s="498"/>
      <c r="F85" s="519"/>
      <c r="G85" s="499"/>
      <c r="H85" s="550"/>
      <c r="I85" s="508"/>
      <c r="J85" s="509"/>
    </row>
    <row r="86" spans="1:10" s="377" customFormat="1">
      <c r="A86" s="491"/>
      <c r="B86" s="492"/>
      <c r="C86" s="554" t="s">
        <v>568</v>
      </c>
      <c r="D86" s="498"/>
      <c r="E86" s="498"/>
      <c r="F86" s="519"/>
      <c r="G86" s="499"/>
      <c r="H86" s="550"/>
      <c r="I86" s="508"/>
      <c r="J86" s="509"/>
    </row>
    <row r="87" spans="1:10" s="377" customFormat="1">
      <c r="A87" s="491"/>
      <c r="B87" s="492"/>
      <c r="C87" s="554" t="s">
        <v>496</v>
      </c>
      <c r="D87" s="498"/>
      <c r="E87" s="498"/>
      <c r="F87" s="519"/>
      <c r="G87" s="499"/>
      <c r="H87" s="550"/>
      <c r="I87" s="508"/>
      <c r="J87" s="509"/>
    </row>
    <row r="88" spans="1:10" s="377" customFormat="1">
      <c r="A88" s="491"/>
      <c r="B88" s="492"/>
      <c r="C88" s="554" t="s">
        <v>569</v>
      </c>
      <c r="D88" s="498"/>
      <c r="E88" s="498"/>
      <c r="F88" s="519"/>
      <c r="G88" s="499"/>
      <c r="H88" s="550"/>
      <c r="I88" s="508"/>
      <c r="J88" s="509"/>
    </row>
    <row r="89" spans="1:10" s="377" customFormat="1">
      <c r="A89" s="491"/>
      <c r="B89" s="492"/>
      <c r="C89" s="364" t="s">
        <v>388</v>
      </c>
      <c r="D89" s="498"/>
      <c r="E89" s="498"/>
      <c r="F89" s="519"/>
      <c r="G89" s="499"/>
      <c r="H89" s="550"/>
      <c r="I89" s="508"/>
      <c r="J89" s="509"/>
    </row>
    <row r="90" spans="1:10" s="377" customFormat="1" ht="12.75" customHeight="1">
      <c r="A90" s="491"/>
      <c r="B90" s="492"/>
      <c r="C90" s="555" t="s">
        <v>570</v>
      </c>
      <c r="D90" s="498"/>
      <c r="E90" s="498"/>
      <c r="F90" s="519"/>
      <c r="G90" s="499"/>
      <c r="H90" s="550"/>
      <c r="I90" s="508"/>
      <c r="J90" s="509"/>
    </row>
    <row r="91" spans="1:10" s="377" customFormat="1" ht="48">
      <c r="A91" s="491"/>
      <c r="B91" s="492"/>
      <c r="C91" s="555" t="s">
        <v>571</v>
      </c>
      <c r="D91" s="498"/>
      <c r="E91" s="498"/>
      <c r="F91" s="519"/>
      <c r="G91" s="499"/>
      <c r="H91" s="550"/>
      <c r="I91" s="508"/>
      <c r="J91" s="509"/>
    </row>
    <row r="92" spans="1:10" s="377" customFormat="1">
      <c r="A92" s="491"/>
      <c r="B92" s="492"/>
      <c r="C92" s="555" t="s">
        <v>572</v>
      </c>
      <c r="D92" s="498"/>
      <c r="E92" s="498"/>
      <c r="F92" s="519"/>
      <c r="G92" s="499"/>
      <c r="H92" s="550"/>
      <c r="I92" s="508"/>
      <c r="J92" s="509"/>
    </row>
    <row r="93" spans="1:10" s="377" customFormat="1" ht="24">
      <c r="A93" s="491"/>
      <c r="B93" s="492"/>
      <c r="C93" s="555" t="s">
        <v>573</v>
      </c>
      <c r="D93" s="498"/>
      <c r="E93" s="498"/>
      <c r="F93" s="519"/>
      <c r="G93" s="499"/>
      <c r="H93" s="550"/>
      <c r="I93" s="508"/>
      <c r="J93" s="509"/>
    </row>
    <row r="94" spans="1:10" s="377" customFormat="1">
      <c r="A94" s="491"/>
      <c r="B94" s="492"/>
      <c r="C94" s="555" t="s">
        <v>574</v>
      </c>
      <c r="D94" s="498"/>
      <c r="E94" s="498"/>
      <c r="F94" s="519"/>
      <c r="G94" s="499"/>
      <c r="H94" s="550"/>
      <c r="I94" s="508"/>
      <c r="J94" s="509"/>
    </row>
    <row r="95" spans="1:10" s="377" customFormat="1">
      <c r="A95" s="491"/>
      <c r="B95" s="492"/>
      <c r="C95" s="555" t="s">
        <v>575</v>
      </c>
      <c r="D95" s="498"/>
      <c r="E95" s="498"/>
      <c r="F95" s="519"/>
      <c r="G95" s="499"/>
      <c r="H95" s="550"/>
      <c r="I95" s="508"/>
      <c r="J95" s="509"/>
    </row>
    <row r="96" spans="1:10" s="377" customFormat="1">
      <c r="A96" s="491"/>
      <c r="B96" s="492"/>
      <c r="C96" s="555" t="s">
        <v>576</v>
      </c>
      <c r="D96" s="498"/>
      <c r="E96" s="498"/>
      <c r="F96" s="519"/>
      <c r="G96" s="499"/>
      <c r="H96" s="550"/>
      <c r="I96" s="508"/>
      <c r="J96" s="509"/>
    </row>
    <row r="97" spans="1:10" s="377" customFormat="1">
      <c r="A97" s="491"/>
      <c r="B97" s="492"/>
      <c r="C97" s="555" t="s">
        <v>577</v>
      </c>
      <c r="D97" s="498"/>
      <c r="E97" s="498"/>
      <c r="F97" s="519"/>
      <c r="G97" s="499"/>
      <c r="H97" s="550"/>
      <c r="I97" s="508"/>
      <c r="J97" s="509"/>
    </row>
    <row r="98" spans="1:10" s="377" customFormat="1">
      <c r="A98" s="491"/>
      <c r="B98" s="492"/>
      <c r="C98" s="555" t="s">
        <v>578</v>
      </c>
      <c r="D98" s="498"/>
      <c r="E98" s="498"/>
      <c r="F98" s="519"/>
      <c r="G98" s="499"/>
      <c r="H98" s="550"/>
      <c r="I98" s="508"/>
      <c r="J98" s="509"/>
    </row>
    <row r="99" spans="1:10" s="377" customFormat="1">
      <c r="A99" s="491"/>
      <c r="B99" s="492"/>
      <c r="C99" s="555" t="s">
        <v>579</v>
      </c>
      <c r="D99" s="498"/>
      <c r="E99" s="498"/>
      <c r="F99" s="519"/>
      <c r="G99" s="499"/>
      <c r="H99" s="550"/>
      <c r="I99" s="508"/>
      <c r="J99" s="509"/>
    </row>
    <row r="100" spans="1:10" s="377" customFormat="1">
      <c r="A100" s="491"/>
      <c r="B100" s="492"/>
      <c r="C100" s="555" t="s">
        <v>580</v>
      </c>
      <c r="D100" s="498"/>
      <c r="E100" s="498"/>
      <c r="F100" s="519"/>
      <c r="G100" s="499"/>
      <c r="H100" s="550"/>
      <c r="I100" s="508"/>
      <c r="J100" s="509"/>
    </row>
    <row r="101" spans="1:10" s="377" customFormat="1" ht="36">
      <c r="A101" s="491"/>
      <c r="B101" s="492"/>
      <c r="C101" s="554" t="s">
        <v>581</v>
      </c>
      <c r="D101" s="498"/>
      <c r="E101" s="498"/>
      <c r="F101" s="519"/>
      <c r="G101" s="499"/>
      <c r="H101" s="550"/>
      <c r="I101" s="508"/>
      <c r="J101" s="509"/>
    </row>
    <row r="102" spans="1:10" s="377" customFormat="1" ht="24">
      <c r="A102" s="491"/>
      <c r="B102" s="492"/>
      <c r="C102" s="554" t="s">
        <v>582</v>
      </c>
      <c r="D102" s="498"/>
      <c r="E102" s="498"/>
      <c r="F102" s="519"/>
      <c r="G102" s="499"/>
      <c r="H102" s="550"/>
      <c r="I102" s="508"/>
      <c r="J102" s="509"/>
    </row>
    <row r="103" spans="1:10" s="377" customFormat="1" ht="24">
      <c r="A103" s="491"/>
      <c r="B103" s="492"/>
      <c r="C103" s="554" t="s">
        <v>583</v>
      </c>
      <c r="D103" s="498"/>
      <c r="E103" s="498"/>
      <c r="F103" s="519"/>
      <c r="G103" s="499"/>
      <c r="H103" s="550"/>
      <c r="I103" s="508"/>
      <c r="J103" s="509"/>
    </row>
    <row r="104" spans="1:10" s="377" customFormat="1">
      <c r="A104" s="491"/>
      <c r="B104" s="492"/>
      <c r="C104" s="554" t="s">
        <v>389</v>
      </c>
      <c r="D104" s="498"/>
      <c r="E104" s="498"/>
      <c r="F104" s="519"/>
      <c r="G104" s="499"/>
      <c r="H104" s="550"/>
      <c r="I104" s="508"/>
      <c r="J104" s="509"/>
    </row>
    <row r="105" spans="1:10" s="377" customFormat="1">
      <c r="A105" s="491"/>
      <c r="B105" s="492"/>
      <c r="C105" s="556" t="s">
        <v>584</v>
      </c>
      <c r="D105" s="498"/>
      <c r="E105" s="498"/>
      <c r="F105" s="519"/>
      <c r="G105" s="499"/>
      <c r="H105" s="550"/>
      <c r="I105" s="508"/>
      <c r="J105" s="509"/>
    </row>
    <row r="106" spans="1:10" s="377" customFormat="1" ht="24">
      <c r="A106" s="491"/>
      <c r="B106" s="492"/>
      <c r="C106" s="556" t="s">
        <v>585</v>
      </c>
      <c r="D106" s="498"/>
      <c r="E106" s="498"/>
      <c r="F106" s="519"/>
      <c r="G106" s="499"/>
      <c r="H106" s="550"/>
      <c r="I106" s="508"/>
      <c r="J106" s="509"/>
    </row>
    <row r="107" spans="1:10" s="377" customFormat="1" ht="36">
      <c r="A107" s="491"/>
      <c r="B107" s="492"/>
      <c r="C107" s="556" t="s">
        <v>586</v>
      </c>
      <c r="D107" s="498"/>
      <c r="E107" s="498"/>
      <c r="F107" s="519"/>
      <c r="G107" s="499"/>
      <c r="H107" s="550"/>
      <c r="I107" s="508"/>
      <c r="J107" s="509"/>
    </row>
    <row r="108" spans="1:10" s="377" customFormat="1">
      <c r="A108" s="491"/>
      <c r="B108" s="492"/>
      <c r="C108" s="556" t="s">
        <v>587</v>
      </c>
      <c r="D108" s="498"/>
      <c r="E108" s="498"/>
      <c r="F108" s="519"/>
      <c r="G108" s="499"/>
      <c r="H108" s="550"/>
      <c r="I108" s="508"/>
      <c r="J108" s="509"/>
    </row>
    <row r="109" spans="1:10" s="377" customFormat="1">
      <c r="A109" s="491"/>
      <c r="B109" s="492"/>
      <c r="C109" s="556" t="s">
        <v>588</v>
      </c>
      <c r="D109" s="498"/>
      <c r="E109" s="498"/>
      <c r="F109" s="519"/>
      <c r="G109" s="499"/>
      <c r="H109" s="550"/>
      <c r="I109" s="508"/>
      <c r="J109" s="509"/>
    </row>
    <row r="110" spans="1:10" s="377" customFormat="1" ht="24">
      <c r="A110" s="491"/>
      <c r="B110" s="492"/>
      <c r="C110" s="554" t="s">
        <v>589</v>
      </c>
      <c r="D110" s="498"/>
      <c r="E110" s="498"/>
      <c r="F110" s="519"/>
      <c r="G110" s="499"/>
      <c r="H110" s="550"/>
      <c r="I110" s="508"/>
      <c r="J110" s="509"/>
    </row>
    <row r="111" spans="1:10" s="377" customFormat="1">
      <c r="A111" s="491"/>
      <c r="B111" s="492"/>
      <c r="C111" s="557" t="s">
        <v>590</v>
      </c>
      <c r="D111" s="498"/>
      <c r="E111" s="498"/>
      <c r="F111" s="519"/>
      <c r="G111" s="499"/>
      <c r="H111" s="550"/>
      <c r="I111" s="508"/>
      <c r="J111" s="509"/>
    </row>
    <row r="112" spans="1:10" s="377" customFormat="1">
      <c r="A112" s="491"/>
      <c r="B112" s="492"/>
      <c r="C112" s="554" t="s">
        <v>443</v>
      </c>
      <c r="D112" s="498"/>
      <c r="E112" s="498"/>
      <c r="F112" s="519"/>
      <c r="G112" s="499"/>
      <c r="H112" s="550"/>
      <c r="I112" s="508"/>
      <c r="J112" s="509"/>
    </row>
    <row r="113" spans="1:10" s="377" customFormat="1">
      <c r="A113" s="491"/>
      <c r="B113" s="492"/>
      <c r="C113" s="558" t="s">
        <v>591</v>
      </c>
      <c r="D113" s="498"/>
      <c r="E113" s="498"/>
      <c r="F113" s="519"/>
      <c r="G113" s="499"/>
      <c r="H113" s="550"/>
      <c r="I113" s="508"/>
      <c r="J113" s="509"/>
    </row>
    <row r="114" spans="1:10" s="377" customFormat="1">
      <c r="A114" s="491"/>
      <c r="B114" s="492"/>
      <c r="C114" s="558" t="s">
        <v>444</v>
      </c>
      <c r="D114" s="498"/>
      <c r="E114" s="498"/>
      <c r="F114" s="519"/>
      <c r="G114" s="499"/>
      <c r="H114" s="550"/>
      <c r="I114" s="508"/>
      <c r="J114" s="509"/>
    </row>
    <row r="115" spans="1:10" s="377" customFormat="1" ht="34.5" customHeight="1">
      <c r="A115" s="491"/>
      <c r="B115" s="492"/>
      <c r="C115" s="554" t="s">
        <v>592</v>
      </c>
      <c r="D115" s="498"/>
      <c r="E115" s="498"/>
      <c r="F115" s="519"/>
      <c r="G115" s="499"/>
      <c r="H115" s="550"/>
      <c r="I115" s="508"/>
      <c r="J115" s="509"/>
    </row>
    <row r="116" spans="1:10" s="377" customFormat="1" ht="48" customHeight="1">
      <c r="A116" s="491"/>
      <c r="B116" s="492"/>
      <c r="C116" s="554" t="s">
        <v>593</v>
      </c>
      <c r="D116" s="498"/>
      <c r="E116" s="498"/>
      <c r="F116" s="519"/>
      <c r="G116" s="499"/>
      <c r="H116" s="550"/>
      <c r="I116" s="508"/>
      <c r="J116" s="509"/>
    </row>
    <row r="117" spans="1:10" s="377" customFormat="1">
      <c r="A117" s="491"/>
      <c r="B117" s="492"/>
      <c r="C117" s="554" t="s">
        <v>595</v>
      </c>
      <c r="D117" s="498"/>
      <c r="E117" s="498"/>
      <c r="F117" s="519"/>
      <c r="G117" s="499"/>
      <c r="H117" s="550"/>
      <c r="I117" s="508"/>
      <c r="J117" s="509"/>
    </row>
    <row r="118" spans="1:10" s="377" customFormat="1">
      <c r="A118" s="491"/>
      <c r="B118" s="492"/>
      <c r="C118" s="559" t="s">
        <v>596</v>
      </c>
      <c r="D118" s="498"/>
      <c r="E118" s="498"/>
      <c r="F118" s="519"/>
      <c r="G118" s="499"/>
      <c r="H118" s="550"/>
      <c r="I118" s="508"/>
      <c r="J118" s="509"/>
    </row>
    <row r="119" spans="1:10" s="377" customFormat="1">
      <c r="A119" s="491"/>
      <c r="B119" s="492"/>
      <c r="C119" s="559" t="s">
        <v>594</v>
      </c>
      <c r="D119" s="498"/>
      <c r="E119" s="498"/>
      <c r="F119" s="519"/>
      <c r="G119" s="499"/>
      <c r="H119" s="550"/>
      <c r="I119" s="508"/>
      <c r="J119" s="509"/>
    </row>
    <row r="120" spans="1:10" s="377" customFormat="1">
      <c r="A120" s="491"/>
      <c r="B120" s="492"/>
      <c r="C120" s="472" t="s">
        <v>390</v>
      </c>
      <c r="D120" s="498"/>
      <c r="E120" s="498"/>
      <c r="F120" s="519"/>
      <c r="G120" s="499"/>
      <c r="H120" s="550"/>
      <c r="I120" s="508"/>
      <c r="J120" s="509"/>
    </row>
    <row r="121" spans="1:10" s="377" customFormat="1">
      <c r="A121" s="491"/>
      <c r="B121" s="492"/>
      <c r="C121" s="555" t="s">
        <v>391</v>
      </c>
      <c r="D121" s="498"/>
      <c r="E121" s="498"/>
      <c r="F121" s="519"/>
      <c r="G121" s="499"/>
      <c r="H121" s="550"/>
      <c r="I121" s="508"/>
      <c r="J121" s="509"/>
    </row>
    <row r="122" spans="1:10" s="377" customFormat="1">
      <c r="A122" s="491"/>
      <c r="B122" s="492"/>
      <c r="C122" s="555" t="s">
        <v>392</v>
      </c>
      <c r="D122" s="498"/>
      <c r="E122" s="498"/>
      <c r="F122" s="519"/>
      <c r="G122" s="499"/>
      <c r="H122" s="550"/>
      <c r="I122" s="508"/>
      <c r="J122" s="509"/>
    </row>
    <row r="123" spans="1:10" s="377" customFormat="1">
      <c r="A123" s="491"/>
      <c r="B123" s="492"/>
      <c r="C123" s="555" t="s">
        <v>393</v>
      </c>
      <c r="D123" s="498"/>
      <c r="E123" s="498"/>
      <c r="F123" s="519"/>
      <c r="G123" s="499"/>
      <c r="H123" s="550"/>
      <c r="I123" s="508"/>
      <c r="J123" s="509"/>
    </row>
    <row r="124" spans="1:10" s="377" customFormat="1">
      <c r="A124" s="491"/>
      <c r="B124" s="492"/>
      <c r="C124" s="555" t="s">
        <v>445</v>
      </c>
      <c r="D124" s="498"/>
      <c r="E124" s="498"/>
      <c r="F124" s="519"/>
      <c r="G124" s="499"/>
      <c r="H124" s="550"/>
      <c r="I124" s="508"/>
      <c r="J124" s="509"/>
    </row>
    <row r="125" spans="1:10" s="377" customFormat="1">
      <c r="A125" s="491"/>
      <c r="B125" s="492"/>
      <c r="C125" s="555" t="s">
        <v>446</v>
      </c>
      <c r="D125" s="498"/>
      <c r="E125" s="498"/>
      <c r="F125" s="519"/>
      <c r="G125" s="499"/>
      <c r="H125" s="550"/>
      <c r="I125" s="508"/>
      <c r="J125" s="509"/>
    </row>
    <row r="126" spans="1:10" s="377" customFormat="1">
      <c r="A126" s="491"/>
      <c r="B126" s="492"/>
      <c r="C126" s="555" t="s">
        <v>447</v>
      </c>
      <c r="D126" s="498"/>
      <c r="E126" s="498"/>
      <c r="F126" s="519"/>
      <c r="G126" s="499"/>
      <c r="H126" s="550"/>
      <c r="I126" s="508"/>
      <c r="J126" s="509"/>
    </row>
    <row r="127" spans="1:10" s="377" customFormat="1" ht="24">
      <c r="A127" s="491"/>
      <c r="B127" s="492"/>
      <c r="C127" s="554" t="s">
        <v>394</v>
      </c>
      <c r="D127" s="498"/>
      <c r="E127" s="498"/>
      <c r="F127" s="519"/>
      <c r="G127" s="499"/>
      <c r="H127" s="550"/>
      <c r="I127" s="508"/>
      <c r="J127" s="509"/>
    </row>
    <row r="128" spans="1:10" s="377" customFormat="1">
      <c r="A128" s="491"/>
      <c r="B128" s="492"/>
      <c r="C128" s="554" t="s">
        <v>395</v>
      </c>
      <c r="D128" s="498" t="s">
        <v>218</v>
      </c>
      <c r="E128" s="498">
        <v>1</v>
      </c>
      <c r="F128" s="519"/>
      <c r="G128" s="499">
        <f>IF(OSNOVA!$B$43=1,E128*F128,"")</f>
        <v>0</v>
      </c>
      <c r="H128" s="550"/>
      <c r="I128" s="508"/>
      <c r="J128" s="509"/>
    </row>
    <row r="129" spans="1:10" s="377" customFormat="1">
      <c r="A129" s="491"/>
      <c r="B129" s="492"/>
      <c r="C129" s="554"/>
      <c r="D129" s="498"/>
      <c r="E129" s="498"/>
      <c r="F129" s="519"/>
      <c r="G129" s="499"/>
      <c r="H129" s="550"/>
      <c r="I129" s="508"/>
      <c r="J129" s="509"/>
    </row>
    <row r="130" spans="1:10" s="377" customFormat="1" ht="24">
      <c r="A130" s="491" t="str">
        <f>$B$31</f>
        <v>II.</v>
      </c>
      <c r="B130" s="492">
        <f>COUNT($A$32:B128)+1</f>
        <v>22</v>
      </c>
      <c r="C130" s="500" t="s">
        <v>598</v>
      </c>
      <c r="D130" s="498"/>
      <c r="F130" s="540"/>
      <c r="H130" s="550"/>
      <c r="I130" s="508"/>
      <c r="J130" s="509"/>
    </row>
    <row r="131" spans="1:10" s="377" customFormat="1">
      <c r="A131" s="491"/>
      <c r="B131" s="492"/>
      <c r="C131" s="554" t="s">
        <v>599</v>
      </c>
      <c r="D131" s="498"/>
      <c r="E131" s="498"/>
      <c r="F131" s="519"/>
      <c r="G131" s="499"/>
      <c r="H131" s="550"/>
      <c r="I131" s="508"/>
      <c r="J131" s="509"/>
    </row>
    <row r="132" spans="1:10" s="377" customFormat="1">
      <c r="A132" s="491"/>
      <c r="B132" s="492"/>
      <c r="C132" s="554" t="s">
        <v>567</v>
      </c>
      <c r="D132" s="498"/>
      <c r="E132" s="498"/>
      <c r="F132" s="519"/>
      <c r="G132" s="499"/>
      <c r="H132" s="550"/>
      <c r="I132" s="508"/>
      <c r="J132" s="509"/>
    </row>
    <row r="133" spans="1:10" s="377" customFormat="1" ht="24">
      <c r="A133" s="491"/>
      <c r="B133" s="492"/>
      <c r="C133" s="364" t="s">
        <v>387</v>
      </c>
      <c r="D133" s="498"/>
      <c r="E133" s="498"/>
      <c r="F133" s="519"/>
      <c r="G133" s="499"/>
      <c r="H133" s="550"/>
      <c r="I133" s="508"/>
      <c r="J133" s="509"/>
    </row>
    <row r="134" spans="1:10" s="377" customFormat="1">
      <c r="A134" s="491"/>
      <c r="B134" s="492"/>
      <c r="C134" s="554" t="s">
        <v>568</v>
      </c>
      <c r="D134" s="498"/>
      <c r="E134" s="498"/>
      <c r="F134" s="519"/>
      <c r="G134" s="499"/>
      <c r="H134" s="550"/>
      <c r="I134" s="508"/>
      <c r="J134" s="509"/>
    </row>
    <row r="135" spans="1:10" s="377" customFormat="1">
      <c r="A135" s="491"/>
      <c r="B135" s="492"/>
      <c r="C135" s="554" t="s">
        <v>496</v>
      </c>
      <c r="D135" s="498"/>
      <c r="E135" s="498"/>
      <c r="F135" s="519"/>
      <c r="G135" s="499"/>
      <c r="H135" s="550"/>
      <c r="I135" s="508"/>
      <c r="J135" s="509"/>
    </row>
    <row r="136" spans="1:10" s="377" customFormat="1">
      <c r="A136" s="491"/>
      <c r="B136" s="492"/>
      <c r="C136" s="554" t="s">
        <v>569</v>
      </c>
      <c r="D136" s="498"/>
      <c r="E136" s="498"/>
      <c r="F136" s="519"/>
      <c r="G136" s="499"/>
      <c r="H136" s="550"/>
      <c r="I136" s="508"/>
      <c r="J136" s="509"/>
    </row>
    <row r="137" spans="1:10" s="377" customFormat="1">
      <c r="A137" s="491"/>
      <c r="B137" s="492"/>
      <c r="C137" s="364" t="s">
        <v>388</v>
      </c>
      <c r="D137" s="498"/>
      <c r="E137" s="498"/>
      <c r="F137" s="519"/>
      <c r="G137" s="499"/>
      <c r="H137" s="550"/>
      <c r="I137" s="508"/>
      <c r="J137" s="509"/>
    </row>
    <row r="138" spans="1:10" s="377" customFormat="1" ht="14.25" customHeight="1">
      <c r="A138" s="491"/>
      <c r="B138" s="492"/>
      <c r="C138" s="556" t="s">
        <v>600</v>
      </c>
      <c r="D138" s="498"/>
      <c r="E138" s="498"/>
      <c r="F138" s="519"/>
      <c r="G138" s="499"/>
      <c r="H138" s="550"/>
      <c r="I138" s="508"/>
      <c r="J138" s="509"/>
    </row>
    <row r="139" spans="1:10" s="377" customFormat="1" ht="48">
      <c r="A139" s="491"/>
      <c r="B139" s="492"/>
      <c r="C139" s="556" t="s">
        <v>601</v>
      </c>
      <c r="D139" s="498"/>
      <c r="E139" s="498"/>
      <c r="F139" s="519"/>
      <c r="G139" s="499"/>
      <c r="H139" s="550"/>
      <c r="I139" s="508"/>
      <c r="J139" s="509"/>
    </row>
    <row r="140" spans="1:10" s="377" customFormat="1" ht="36">
      <c r="A140" s="491"/>
      <c r="B140" s="492"/>
      <c r="C140" s="556" t="s">
        <v>602</v>
      </c>
      <c r="D140" s="498"/>
      <c r="E140" s="498"/>
      <c r="F140" s="519"/>
      <c r="G140" s="499"/>
      <c r="H140" s="550"/>
      <c r="I140" s="508"/>
      <c r="J140" s="509"/>
    </row>
    <row r="141" spans="1:10" s="377" customFormat="1">
      <c r="A141" s="491"/>
      <c r="B141" s="492"/>
      <c r="C141" s="556" t="s">
        <v>603</v>
      </c>
      <c r="D141" s="498"/>
      <c r="E141" s="498"/>
      <c r="F141" s="519"/>
      <c r="G141" s="499"/>
      <c r="H141" s="550"/>
      <c r="I141" s="508"/>
      <c r="J141" s="509"/>
    </row>
    <row r="142" spans="1:10" s="377" customFormat="1">
      <c r="A142" s="491"/>
      <c r="B142" s="492"/>
      <c r="C142" s="556" t="s">
        <v>604</v>
      </c>
      <c r="D142" s="498"/>
      <c r="E142" s="498"/>
      <c r="F142" s="519"/>
      <c r="G142" s="499"/>
      <c r="H142" s="550"/>
      <c r="I142" s="508"/>
      <c r="J142" s="509"/>
    </row>
    <row r="143" spans="1:10" s="377" customFormat="1">
      <c r="A143" s="491"/>
      <c r="B143" s="492"/>
      <c r="C143" s="556" t="s">
        <v>605</v>
      </c>
      <c r="D143" s="498"/>
      <c r="E143" s="498"/>
      <c r="F143" s="519"/>
      <c r="G143" s="499"/>
      <c r="H143" s="550"/>
      <c r="I143" s="508"/>
      <c r="J143" s="509"/>
    </row>
    <row r="144" spans="1:10" s="377" customFormat="1">
      <c r="A144" s="491"/>
      <c r="B144" s="492"/>
      <c r="C144" s="556" t="s">
        <v>606</v>
      </c>
      <c r="D144" s="498"/>
      <c r="E144" s="498"/>
      <c r="F144" s="519"/>
      <c r="G144" s="499"/>
      <c r="H144" s="550"/>
      <c r="I144" s="508"/>
      <c r="J144" s="509"/>
    </row>
    <row r="145" spans="1:10" s="377" customFormat="1">
      <c r="A145" s="491"/>
      <c r="B145" s="492"/>
      <c r="C145" s="556" t="s">
        <v>607</v>
      </c>
      <c r="D145" s="498"/>
      <c r="E145" s="498"/>
      <c r="F145" s="519"/>
      <c r="G145" s="499"/>
      <c r="H145" s="550"/>
      <c r="I145" s="508"/>
      <c r="J145" s="509"/>
    </row>
    <row r="146" spans="1:10" s="377" customFormat="1">
      <c r="A146" s="491"/>
      <c r="B146" s="492"/>
      <c r="C146" s="556" t="s">
        <v>608</v>
      </c>
      <c r="D146" s="498"/>
      <c r="E146" s="498"/>
      <c r="F146" s="519"/>
      <c r="G146" s="499"/>
      <c r="H146" s="550"/>
      <c r="I146" s="508"/>
      <c r="J146" s="509"/>
    </row>
    <row r="147" spans="1:10" s="377" customFormat="1">
      <c r="A147" s="491"/>
      <c r="B147" s="492"/>
      <c r="C147" s="556" t="s">
        <v>609</v>
      </c>
      <c r="D147" s="498"/>
      <c r="E147" s="498"/>
      <c r="F147" s="519"/>
      <c r="G147" s="499"/>
      <c r="H147" s="550"/>
      <c r="I147" s="508"/>
      <c r="J147" s="509"/>
    </row>
    <row r="148" spans="1:10" s="377" customFormat="1" ht="36">
      <c r="A148" s="491"/>
      <c r="B148" s="492"/>
      <c r="C148" s="556" t="s">
        <v>439</v>
      </c>
      <c r="D148" s="498"/>
      <c r="E148" s="498"/>
      <c r="F148" s="519"/>
      <c r="G148" s="499"/>
      <c r="H148" s="550"/>
      <c r="I148" s="508"/>
      <c r="J148" s="509"/>
    </row>
    <row r="149" spans="1:10" s="377" customFormat="1" ht="36">
      <c r="A149" s="491"/>
      <c r="B149" s="492"/>
      <c r="C149" s="556" t="s">
        <v>440</v>
      </c>
      <c r="D149" s="498"/>
      <c r="E149" s="498"/>
      <c r="F149" s="519"/>
      <c r="G149" s="499"/>
      <c r="H149" s="550"/>
      <c r="I149" s="508"/>
      <c r="J149" s="509"/>
    </row>
    <row r="150" spans="1:10" s="377" customFormat="1" ht="24">
      <c r="A150" s="491"/>
      <c r="B150" s="492"/>
      <c r="C150" s="556" t="s">
        <v>441</v>
      </c>
      <c r="D150" s="498"/>
      <c r="E150" s="498"/>
      <c r="F150" s="519"/>
      <c r="G150" s="499"/>
      <c r="H150" s="550"/>
      <c r="I150" s="508"/>
      <c r="J150" s="509"/>
    </row>
    <row r="151" spans="1:10" s="377" customFormat="1" ht="36">
      <c r="A151" s="491"/>
      <c r="B151" s="492"/>
      <c r="C151" s="554" t="s">
        <v>581</v>
      </c>
      <c r="D151" s="498"/>
      <c r="E151" s="498"/>
      <c r="F151" s="519"/>
      <c r="G151" s="499"/>
      <c r="H151" s="550"/>
      <c r="I151" s="508"/>
      <c r="J151" s="509"/>
    </row>
    <row r="152" spans="1:10" s="377" customFormat="1" ht="24">
      <c r="A152" s="491"/>
      <c r="B152" s="492"/>
      <c r="C152" s="554" t="s">
        <v>582</v>
      </c>
      <c r="D152" s="498"/>
      <c r="E152" s="498"/>
      <c r="F152" s="519"/>
      <c r="G152" s="499"/>
      <c r="H152" s="550"/>
      <c r="I152" s="508"/>
      <c r="J152" s="509"/>
    </row>
    <row r="153" spans="1:10" s="377" customFormat="1" ht="24">
      <c r="A153" s="491"/>
      <c r="B153" s="492"/>
      <c r="C153" s="554" t="s">
        <v>583</v>
      </c>
      <c r="D153" s="498"/>
      <c r="E153" s="498"/>
      <c r="F153" s="519"/>
      <c r="G153" s="499"/>
      <c r="H153" s="550"/>
      <c r="I153" s="508"/>
      <c r="J153" s="509"/>
    </row>
    <row r="154" spans="1:10" s="377" customFormat="1" ht="36">
      <c r="A154" s="491"/>
      <c r="B154" s="492"/>
      <c r="C154" s="554" t="s">
        <v>620</v>
      </c>
      <c r="D154" s="498"/>
      <c r="E154" s="498"/>
      <c r="F154" s="519"/>
      <c r="G154" s="499"/>
      <c r="H154" s="550"/>
      <c r="I154" s="508"/>
      <c r="J154" s="509"/>
    </row>
    <row r="155" spans="1:10" s="377" customFormat="1">
      <c r="A155" s="491"/>
      <c r="B155" s="492"/>
      <c r="C155" s="555" t="s">
        <v>610</v>
      </c>
      <c r="D155" s="498"/>
      <c r="E155" s="498"/>
      <c r="F155" s="519"/>
      <c r="G155" s="499"/>
      <c r="H155" s="550"/>
      <c r="I155" s="508"/>
      <c r="J155" s="509"/>
    </row>
    <row r="156" spans="1:10" s="377" customFormat="1" ht="24">
      <c r="A156" s="491"/>
      <c r="B156" s="492"/>
      <c r="C156" s="555" t="s">
        <v>611</v>
      </c>
      <c r="D156" s="498"/>
      <c r="E156" s="498"/>
      <c r="F156" s="519"/>
      <c r="G156" s="499"/>
      <c r="H156" s="550"/>
      <c r="I156" s="508"/>
      <c r="J156" s="509"/>
    </row>
    <row r="157" spans="1:10" s="377" customFormat="1" ht="13.5" customHeight="1">
      <c r="A157" s="491"/>
      <c r="B157" s="492"/>
      <c r="C157" s="555" t="s">
        <v>612</v>
      </c>
      <c r="D157" s="498"/>
      <c r="E157" s="498"/>
      <c r="F157" s="519"/>
      <c r="G157" s="499"/>
      <c r="H157" s="550"/>
      <c r="I157" s="508"/>
      <c r="J157" s="509"/>
    </row>
    <row r="158" spans="1:10" s="377" customFormat="1">
      <c r="A158" s="491"/>
      <c r="B158" s="492"/>
      <c r="C158" s="555" t="s">
        <v>613</v>
      </c>
      <c r="D158" s="498"/>
      <c r="E158" s="498"/>
      <c r="F158" s="519"/>
      <c r="G158" s="499"/>
      <c r="H158" s="550"/>
      <c r="I158" s="508"/>
      <c r="J158" s="509"/>
    </row>
    <row r="159" spans="1:10" s="377" customFormat="1" ht="36">
      <c r="A159" s="491"/>
      <c r="B159" s="492"/>
      <c r="C159" s="555" t="s">
        <v>614</v>
      </c>
      <c r="D159" s="498"/>
      <c r="E159" s="498"/>
      <c r="F159" s="519"/>
      <c r="G159" s="499"/>
      <c r="H159" s="550"/>
      <c r="I159" s="508"/>
      <c r="J159" s="509"/>
    </row>
    <row r="160" spans="1:10" s="377" customFormat="1" ht="24">
      <c r="A160" s="491"/>
      <c r="B160" s="492"/>
      <c r="C160" s="364" t="s">
        <v>615</v>
      </c>
      <c r="D160" s="498"/>
      <c r="E160" s="498"/>
      <c r="F160" s="519"/>
      <c r="G160" s="499"/>
      <c r="H160" s="550"/>
      <c r="I160" s="508"/>
      <c r="J160" s="509"/>
    </row>
    <row r="161" spans="1:10" s="377" customFormat="1">
      <c r="A161" s="491"/>
      <c r="B161" s="492"/>
      <c r="C161" s="560" t="s">
        <v>590</v>
      </c>
      <c r="D161" s="498"/>
      <c r="E161" s="498"/>
      <c r="F161" s="519"/>
      <c r="G161" s="499"/>
      <c r="H161" s="550"/>
      <c r="I161" s="508"/>
      <c r="J161" s="509"/>
    </row>
    <row r="162" spans="1:10" s="377" customFormat="1">
      <c r="A162" s="491"/>
      <c r="B162" s="492"/>
      <c r="C162" s="554" t="s">
        <v>443</v>
      </c>
      <c r="D162" s="498"/>
      <c r="E162" s="498"/>
      <c r="F162" s="519"/>
      <c r="G162" s="499"/>
      <c r="H162" s="550"/>
      <c r="I162" s="508"/>
      <c r="J162" s="509"/>
    </row>
    <row r="163" spans="1:10" s="377" customFormat="1">
      <c r="A163" s="491"/>
      <c r="B163" s="492"/>
      <c r="C163" s="558" t="s">
        <v>442</v>
      </c>
      <c r="D163" s="498"/>
      <c r="E163" s="498"/>
      <c r="F163" s="519"/>
      <c r="G163" s="499"/>
      <c r="H163" s="550"/>
      <c r="I163" s="508"/>
      <c r="J163" s="509"/>
    </row>
    <row r="164" spans="1:10" s="377" customFormat="1">
      <c r="A164" s="491"/>
      <c r="B164" s="492"/>
      <c r="C164" s="558" t="s">
        <v>444</v>
      </c>
      <c r="D164" s="498"/>
      <c r="E164" s="498"/>
      <c r="F164" s="519"/>
      <c r="G164" s="499"/>
      <c r="H164" s="550"/>
      <c r="I164" s="508"/>
      <c r="J164" s="509"/>
    </row>
    <row r="165" spans="1:10" s="377" customFormat="1" ht="36" customHeight="1">
      <c r="A165" s="491"/>
      <c r="B165" s="492"/>
      <c r="C165" s="554" t="s">
        <v>616</v>
      </c>
      <c r="D165" s="498"/>
      <c r="E165" s="498"/>
      <c r="F165" s="519"/>
      <c r="G165" s="499"/>
      <c r="H165" s="550"/>
      <c r="I165" s="508"/>
      <c r="J165" s="509"/>
    </row>
    <row r="166" spans="1:10" s="377" customFormat="1" ht="48" customHeight="1">
      <c r="A166" s="491"/>
      <c r="B166" s="492"/>
      <c r="C166" s="554" t="s">
        <v>617</v>
      </c>
      <c r="D166" s="498"/>
      <c r="E166" s="498"/>
      <c r="F166" s="519"/>
      <c r="G166" s="499"/>
      <c r="H166" s="550"/>
      <c r="I166" s="508"/>
      <c r="J166" s="509"/>
    </row>
    <row r="167" spans="1:10" s="377" customFormat="1">
      <c r="A167" s="491"/>
      <c r="B167" s="492"/>
      <c r="C167" s="554" t="s">
        <v>618</v>
      </c>
      <c r="D167" s="498"/>
      <c r="E167" s="498"/>
      <c r="F167" s="519"/>
      <c r="G167" s="499"/>
      <c r="H167" s="550"/>
      <c r="I167" s="508"/>
      <c r="J167" s="509"/>
    </row>
    <row r="168" spans="1:10" s="377" customFormat="1">
      <c r="A168" s="491"/>
      <c r="B168" s="492"/>
      <c r="C168" s="559" t="s">
        <v>619</v>
      </c>
      <c r="D168" s="498"/>
      <c r="E168" s="498"/>
      <c r="F168" s="519"/>
      <c r="G168" s="499"/>
      <c r="H168" s="550"/>
      <c r="I168" s="508"/>
      <c r="J168" s="509"/>
    </row>
    <row r="169" spans="1:10" s="377" customFormat="1">
      <c r="A169" s="491"/>
      <c r="B169" s="492"/>
      <c r="C169" s="559" t="s">
        <v>594</v>
      </c>
      <c r="D169" s="498"/>
      <c r="E169" s="498"/>
      <c r="F169" s="519"/>
      <c r="G169" s="499"/>
      <c r="H169" s="550"/>
      <c r="I169" s="508"/>
      <c r="J169" s="509"/>
    </row>
    <row r="170" spans="1:10" s="377" customFormat="1">
      <c r="A170" s="491"/>
      <c r="B170" s="492"/>
      <c r="C170" s="472" t="s">
        <v>390</v>
      </c>
      <c r="D170" s="498"/>
      <c r="E170" s="498"/>
      <c r="F170" s="519"/>
      <c r="G170" s="499"/>
      <c r="H170" s="550"/>
      <c r="I170" s="508"/>
      <c r="J170" s="509"/>
    </row>
    <row r="171" spans="1:10" s="377" customFormat="1">
      <c r="A171" s="491"/>
      <c r="B171" s="492"/>
      <c r="C171" s="555" t="s">
        <v>391</v>
      </c>
      <c r="D171" s="498"/>
      <c r="E171" s="498"/>
      <c r="F171" s="519"/>
      <c r="G171" s="499"/>
      <c r="H171" s="550"/>
      <c r="I171" s="508"/>
      <c r="J171" s="509"/>
    </row>
    <row r="172" spans="1:10" s="377" customFormat="1">
      <c r="A172" s="491"/>
      <c r="B172" s="492"/>
      <c r="C172" s="555" t="s">
        <v>392</v>
      </c>
      <c r="D172" s="498"/>
      <c r="E172" s="498"/>
      <c r="F172" s="519"/>
      <c r="G172" s="499"/>
      <c r="H172" s="550"/>
      <c r="I172" s="508"/>
      <c r="J172" s="509"/>
    </row>
    <row r="173" spans="1:10" s="377" customFormat="1">
      <c r="A173" s="491"/>
      <c r="B173" s="492"/>
      <c r="C173" s="555" t="s">
        <v>393</v>
      </c>
      <c r="D173" s="498"/>
      <c r="E173" s="498"/>
      <c r="F173" s="519"/>
      <c r="G173" s="499"/>
      <c r="H173" s="550"/>
      <c r="I173" s="508"/>
      <c r="J173" s="509"/>
    </row>
    <row r="174" spans="1:10" s="377" customFormat="1">
      <c r="A174" s="491"/>
      <c r="B174" s="492"/>
      <c r="C174" s="555" t="s">
        <v>445</v>
      </c>
      <c r="D174" s="498"/>
      <c r="E174" s="498"/>
      <c r="F174" s="519"/>
      <c r="G174" s="499"/>
      <c r="H174" s="550"/>
      <c r="I174" s="508"/>
      <c r="J174" s="509"/>
    </row>
    <row r="175" spans="1:10" s="377" customFormat="1">
      <c r="A175" s="491"/>
      <c r="B175" s="492"/>
      <c r="C175" s="555" t="s">
        <v>446</v>
      </c>
      <c r="D175" s="498"/>
      <c r="E175" s="498"/>
      <c r="F175" s="519"/>
      <c r="G175" s="499"/>
      <c r="H175" s="550"/>
      <c r="I175" s="508"/>
      <c r="J175" s="509"/>
    </row>
    <row r="176" spans="1:10" s="377" customFormat="1">
      <c r="A176" s="491"/>
      <c r="B176" s="492"/>
      <c r="C176" s="555" t="s">
        <v>447</v>
      </c>
      <c r="D176" s="498"/>
      <c r="E176" s="498"/>
      <c r="F176" s="519"/>
      <c r="G176" s="499"/>
      <c r="H176" s="550"/>
      <c r="I176" s="508"/>
      <c r="J176" s="509"/>
    </row>
    <row r="177" spans="1:10" s="377" customFormat="1" ht="24">
      <c r="A177" s="491"/>
      <c r="B177" s="492"/>
      <c r="C177" s="554" t="s">
        <v>394</v>
      </c>
      <c r="D177" s="498"/>
      <c r="E177" s="498"/>
      <c r="F177" s="519"/>
      <c r="G177" s="499"/>
      <c r="H177" s="550"/>
      <c r="I177" s="508"/>
      <c r="J177" s="509"/>
    </row>
    <row r="178" spans="1:10" s="377" customFormat="1">
      <c r="A178" s="491"/>
      <c r="B178" s="492"/>
      <c r="C178" s="554" t="s">
        <v>395</v>
      </c>
      <c r="D178" s="498" t="s">
        <v>218</v>
      </c>
      <c r="E178" s="498">
        <v>1</v>
      </c>
      <c r="F178" s="519"/>
      <c r="G178" s="499">
        <f>IF(OSNOVA!$B$43=1,E178*F178,"")</f>
        <v>0</v>
      </c>
      <c r="H178" s="550"/>
      <c r="I178" s="508"/>
      <c r="J178" s="509"/>
    </row>
    <row r="179" spans="1:10" s="377" customFormat="1">
      <c r="A179" s="491"/>
      <c r="B179" s="492"/>
      <c r="C179" s="495"/>
      <c r="D179" s="498"/>
      <c r="E179" s="498"/>
      <c r="F179" s="499"/>
      <c r="G179" s="499"/>
      <c r="H179" s="561"/>
      <c r="I179" s="508"/>
      <c r="J179" s="509"/>
    </row>
    <row r="180" spans="1:10" s="377" customFormat="1" ht="13.5" thickBot="1">
      <c r="A180" s="511"/>
      <c r="B180" s="512"/>
      <c r="C180" s="513"/>
      <c r="D180" s="514"/>
      <c r="E180" s="515" t="str">
        <f>CONCATENATE(B31," ",C31," - SKUPAJ:")</f>
        <v>II. Ključavničarska dela - SKUPAJ:</v>
      </c>
      <c r="F180" s="516"/>
      <c r="G180" s="517">
        <f>IF(OSNOVA!$B$43=1,SUM(G33:G179),"")</f>
        <v>0</v>
      </c>
      <c r="H180" s="561"/>
      <c r="I180" s="508"/>
      <c r="J180" s="509"/>
    </row>
    <row r="184" spans="1:10">
      <c r="C184" s="358"/>
    </row>
    <row r="185" spans="1:10">
      <c r="C185" s="358"/>
    </row>
  </sheetData>
  <sheetProtection algorithmName="SHA-512" hashValue="AUTr/G2gS/B/QUj3fbKex4dWoHBmKDb1QdOLzKUPku+xmmS090K5zmmfRLn2TFHIyrelavFUPFRI4baR458CWA==" saltValue="2kbcSS/U7Cv2htw0eH56LA==" spinCount="100000" sheet="1" objects="1" scenarios="1"/>
  <mergeCells count="20">
    <mergeCell ref="C17:G17"/>
    <mergeCell ref="C18:G18"/>
    <mergeCell ref="C26:G26"/>
    <mergeCell ref="C19:G19"/>
    <mergeCell ref="C20:G20"/>
    <mergeCell ref="C21:G21"/>
    <mergeCell ref="C23:G23"/>
    <mergeCell ref="C24:G24"/>
    <mergeCell ref="C25:G25"/>
    <mergeCell ref="C22:G22"/>
    <mergeCell ref="C14:G14"/>
    <mergeCell ref="C15:G15"/>
    <mergeCell ref="C16:G16"/>
    <mergeCell ref="C7:G7"/>
    <mergeCell ref="C8:G8"/>
    <mergeCell ref="C9:G9"/>
    <mergeCell ref="C13:G13"/>
    <mergeCell ref="C10:G10"/>
    <mergeCell ref="C11:G11"/>
    <mergeCell ref="C12:G12"/>
  </mergeCells>
  <phoneticPr fontId="0" type="noConversion"/>
  <pageMargins left="0.98425196850393704" right="0.39370078740157483" top="0.98425196850393704" bottom="0.74803149606299213" header="0" footer="0.39370078740157483"/>
  <pageSetup paperSize="9" firstPageNumber="0" orientation="portrait" horizontalDpi="300" verticalDpi="300" r:id="rId1"/>
  <headerFooter alignWithMargins="0">
    <oddHeader xml:space="preserve">&amp;L
</oddHeader>
    <oddFooter>&amp;C&amp;6 &amp; List: &amp;A&amp;L&amp;9&amp;R&amp;R &amp; &amp;9 &amp; List: &amp;A_x000D_&amp;R &amp; &amp;9 &amp; Stran: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view="pageBreakPreview" topLeftCell="A12" zoomScale="120" zoomScaleNormal="100" zoomScaleSheetLayoutView="120" workbookViewId="0">
      <selection activeCell="N23" sqref="N23"/>
    </sheetView>
  </sheetViews>
  <sheetFormatPr defaultRowHeight="12.75"/>
  <cols>
    <col min="1" max="1" width="2.5703125" style="77" customWidth="1"/>
    <col min="2" max="2" width="4.42578125" style="77" customWidth="1"/>
    <col min="3" max="3" width="43.7109375" style="104" customWidth="1"/>
    <col min="4" max="4" width="6.28515625" style="232" customWidth="1"/>
    <col min="5" max="5" width="7.5703125" style="224" customWidth="1"/>
    <col min="6" max="6" width="9.5703125" style="232" customWidth="1"/>
    <col min="7" max="7" width="13.85546875" style="232" customWidth="1"/>
    <col min="8" max="8" width="9.85546875" style="341" customWidth="1"/>
    <col min="9" max="9" width="2.5703125" style="341" bestFit="1" customWidth="1"/>
    <col min="10" max="10" width="9.140625" style="341"/>
    <col min="11" max="11" width="9" style="341" customWidth="1"/>
    <col min="12" max="16384" width="9.140625" style="341"/>
  </cols>
  <sheetData>
    <row r="1" spans="1:8" s="115" customFormat="1" ht="18">
      <c r="A1" s="100" t="str">
        <f>+OSNOVA!A2</f>
        <v>POPIS DEL</v>
      </c>
      <c r="C1" s="100"/>
      <c r="D1" s="230"/>
      <c r="E1" s="222"/>
      <c r="F1" s="230"/>
      <c r="G1" s="230"/>
      <c r="H1" s="76"/>
    </row>
    <row r="2" spans="1:8" s="115" customFormat="1" ht="18">
      <c r="A2" s="100"/>
      <c r="B2" s="100"/>
      <c r="C2" s="100"/>
      <c r="D2" s="230"/>
      <c r="E2" s="222"/>
      <c r="F2" s="230"/>
      <c r="G2" s="230"/>
      <c r="H2" s="76"/>
    </row>
    <row r="3" spans="1:8" s="115" customFormat="1" ht="18">
      <c r="A3" s="100" t="str">
        <f>+OZN</f>
        <v>3.</v>
      </c>
      <c r="C3" s="100" t="str">
        <f>+DEL</f>
        <v>GRADBENOOBRTNIŠKA DELA</v>
      </c>
      <c r="D3" s="230"/>
      <c r="E3" s="222"/>
      <c r="F3" s="230"/>
      <c r="G3" s="230"/>
      <c r="H3" s="76"/>
    </row>
    <row r="4" spans="1:8" s="115" customFormat="1" ht="18">
      <c r="A4" s="100"/>
      <c r="B4" s="99"/>
      <c r="C4" s="100"/>
      <c r="D4" s="230"/>
      <c r="E4" s="222"/>
      <c r="F4" s="230"/>
      <c r="G4" s="230"/>
      <c r="H4" s="76"/>
    </row>
    <row r="5" spans="1:8" s="139" customFormat="1" ht="18">
      <c r="A5" s="189" t="str">
        <f>OSNOVA!J31</f>
        <v>B.</v>
      </c>
      <c r="B5" s="135"/>
      <c r="C5" s="134" t="str">
        <f>OSNOVA!K31</f>
        <v>OBRTNIŠKA DELA</v>
      </c>
      <c r="D5" s="231"/>
      <c r="E5" s="223"/>
      <c r="F5" s="231"/>
      <c r="G5" s="231"/>
      <c r="H5" s="141"/>
    </row>
    <row r="6" spans="1:8" ht="14.25" customHeight="1">
      <c r="A6" s="93" t="s">
        <v>192</v>
      </c>
      <c r="B6" s="93"/>
      <c r="H6" s="586"/>
    </row>
    <row r="7" spans="1:8" ht="63" customHeight="1">
      <c r="A7" s="93"/>
      <c r="B7" s="266" t="s">
        <v>205</v>
      </c>
      <c r="C7" s="582" t="s">
        <v>495</v>
      </c>
      <c r="D7" s="582"/>
      <c r="E7" s="582"/>
      <c r="F7" s="582"/>
      <c r="G7" s="582"/>
      <c r="H7" s="586"/>
    </row>
    <row r="8" spans="1:8" ht="60.75" customHeight="1">
      <c r="A8" s="93"/>
      <c r="B8" s="266" t="s">
        <v>205</v>
      </c>
      <c r="C8" s="589" t="s">
        <v>656</v>
      </c>
      <c r="D8" s="589"/>
      <c r="E8" s="589"/>
      <c r="F8" s="589"/>
      <c r="G8" s="589"/>
      <c r="H8" s="586"/>
    </row>
    <row r="9" spans="1:8" ht="74.25" customHeight="1">
      <c r="A9" s="93"/>
      <c r="B9" s="265" t="s">
        <v>205</v>
      </c>
      <c r="C9" s="589" t="s">
        <v>657</v>
      </c>
      <c r="D9" s="589"/>
      <c r="E9" s="589"/>
      <c r="F9" s="589"/>
      <c r="G9" s="589"/>
      <c r="H9" s="586"/>
    </row>
    <row r="10" spans="1:8" ht="73.5" customHeight="1">
      <c r="A10" s="93"/>
      <c r="B10" s="265" t="s">
        <v>205</v>
      </c>
      <c r="C10" s="580" t="s">
        <v>518</v>
      </c>
      <c r="D10" s="580"/>
      <c r="E10" s="580"/>
      <c r="F10" s="580"/>
      <c r="G10" s="580"/>
      <c r="H10" s="586"/>
    </row>
    <row r="11" spans="1:8" ht="48.75" customHeight="1">
      <c r="A11" s="93"/>
      <c r="B11" s="265" t="s">
        <v>205</v>
      </c>
      <c r="C11" s="580" t="s">
        <v>519</v>
      </c>
      <c r="D11" s="580"/>
      <c r="E11" s="580"/>
      <c r="F11" s="580"/>
      <c r="G11" s="580"/>
      <c r="H11" s="356"/>
    </row>
    <row r="12" spans="1:8" ht="50.25" customHeight="1">
      <c r="A12" s="93"/>
      <c r="B12" s="265" t="s">
        <v>205</v>
      </c>
      <c r="C12" s="580" t="s">
        <v>520</v>
      </c>
      <c r="D12" s="580"/>
      <c r="E12" s="580"/>
      <c r="F12" s="580"/>
      <c r="G12" s="580"/>
      <c r="H12" s="356"/>
    </row>
    <row r="13" spans="1:8" ht="48.75" customHeight="1">
      <c r="A13" s="93"/>
      <c r="B13" s="265" t="s">
        <v>205</v>
      </c>
      <c r="C13" s="580" t="s">
        <v>521</v>
      </c>
      <c r="D13" s="580"/>
      <c r="E13" s="580"/>
      <c r="F13" s="580"/>
      <c r="G13" s="580"/>
      <c r="H13" s="356"/>
    </row>
    <row r="14" spans="1:8" ht="27" customHeight="1">
      <c r="A14" s="93"/>
      <c r="B14" s="265" t="s">
        <v>205</v>
      </c>
      <c r="C14" s="580" t="s">
        <v>522</v>
      </c>
      <c r="D14" s="580"/>
      <c r="E14" s="580"/>
      <c r="F14" s="580"/>
      <c r="G14" s="580"/>
      <c r="H14" s="356"/>
    </row>
    <row r="15" spans="1:8">
      <c r="A15" s="93"/>
      <c r="B15" s="265" t="s">
        <v>205</v>
      </c>
      <c r="C15" s="580" t="s">
        <v>523</v>
      </c>
      <c r="D15" s="580"/>
      <c r="E15" s="580"/>
      <c r="F15" s="580"/>
      <c r="G15" s="580"/>
      <c r="H15" s="356"/>
    </row>
    <row r="16" spans="1:8">
      <c r="A16" s="93"/>
      <c r="B16" s="260"/>
      <c r="C16" s="355"/>
      <c r="D16" s="355"/>
      <c r="E16" s="355"/>
      <c r="F16" s="355"/>
      <c r="G16" s="355"/>
      <c r="H16" s="356"/>
    </row>
    <row r="17" spans="1:11" ht="12.75" customHeight="1">
      <c r="A17" s="93" t="s">
        <v>200</v>
      </c>
      <c r="B17" s="93"/>
      <c r="C17" s="109"/>
      <c r="D17" s="212"/>
      <c r="E17" s="212"/>
      <c r="F17" s="212"/>
      <c r="G17" s="212"/>
      <c r="H17" s="78"/>
    </row>
    <row r="18" spans="1:11" s="113" customFormat="1">
      <c r="A18" s="94" t="s">
        <v>65</v>
      </c>
      <c r="B18" s="94"/>
      <c r="C18" s="122" t="s">
        <v>66</v>
      </c>
      <c r="D18" s="233" t="s">
        <v>67</v>
      </c>
      <c r="E18" s="225" t="s">
        <v>291</v>
      </c>
      <c r="F18" s="225" t="s">
        <v>292</v>
      </c>
      <c r="G18" s="225" t="s">
        <v>293</v>
      </c>
      <c r="H18" s="341"/>
      <c r="J18" s="114"/>
      <c r="K18" s="114"/>
    </row>
    <row r="19" spans="1:11">
      <c r="C19" s="123"/>
      <c r="G19" s="224"/>
    </row>
    <row r="20" spans="1:11" s="145" customFormat="1" ht="16.5" customHeight="1" thickBot="1">
      <c r="A20" s="142"/>
      <c r="B20" s="143" t="s">
        <v>237</v>
      </c>
      <c r="C20" s="144" t="s">
        <v>494</v>
      </c>
      <c r="D20" s="234"/>
      <c r="E20" s="226"/>
      <c r="F20" s="234"/>
      <c r="G20" s="226"/>
    </row>
    <row r="21" spans="1:11">
      <c r="A21" s="131"/>
      <c r="B21" s="105"/>
      <c r="C21" s="237"/>
      <c r="G21" s="224"/>
    </row>
    <row r="22" spans="1:11" s="338" customFormat="1" ht="144">
      <c r="A22" s="344" t="str">
        <f>$B$20</f>
        <v>III.</v>
      </c>
      <c r="B22" s="343">
        <f>1</f>
        <v>1</v>
      </c>
      <c r="C22" s="249" t="s">
        <v>623</v>
      </c>
      <c r="D22" s="273" t="s">
        <v>235</v>
      </c>
      <c r="E22" s="347">
        <v>16.760000000000002</v>
      </c>
      <c r="F22" s="519"/>
      <c r="G22" s="346">
        <f>IF(OSNOVA!$B$43=1,E22*F22,"")</f>
        <v>0</v>
      </c>
      <c r="I22" s="339"/>
      <c r="J22" s="342"/>
      <c r="K22" s="340"/>
    </row>
    <row r="23" spans="1:11" s="338" customFormat="1">
      <c r="A23" s="344"/>
      <c r="B23" s="343"/>
      <c r="C23" s="249"/>
      <c r="D23" s="273"/>
      <c r="E23" s="347"/>
      <c r="F23" s="519"/>
      <c r="G23" s="346"/>
      <c r="I23" s="339"/>
      <c r="J23" s="342"/>
      <c r="K23" s="340"/>
    </row>
    <row r="24" spans="1:11" s="338" customFormat="1" ht="120">
      <c r="A24" s="344" t="str">
        <f>$B$20</f>
        <v>III.</v>
      </c>
      <c r="B24" s="343">
        <f>COUNT($A$21:B23)+1</f>
        <v>2</v>
      </c>
      <c r="C24" s="249" t="s">
        <v>645</v>
      </c>
      <c r="D24" s="273" t="s">
        <v>236</v>
      </c>
      <c r="E24" s="347">
        <v>285</v>
      </c>
      <c r="F24" s="519"/>
      <c r="G24" s="346">
        <f>IF(OSNOVA!$B$43=1,E24*F24,"")</f>
        <v>0</v>
      </c>
      <c r="I24" s="339"/>
      <c r="J24" s="342"/>
      <c r="K24" s="340"/>
    </row>
    <row r="25" spans="1:11" s="338" customFormat="1">
      <c r="A25" s="344"/>
      <c r="B25" s="343"/>
      <c r="C25" s="249"/>
      <c r="D25" s="273"/>
      <c r="E25" s="347"/>
      <c r="F25" s="519"/>
      <c r="G25" s="346"/>
      <c r="I25" s="339"/>
      <c r="J25" s="342"/>
      <c r="K25" s="340"/>
    </row>
    <row r="26" spans="1:11" s="338" customFormat="1" ht="144">
      <c r="A26" s="344" t="str">
        <f>$B$20</f>
        <v>III.</v>
      </c>
      <c r="B26" s="343">
        <f>COUNT($A$21:B25)+1</f>
        <v>3</v>
      </c>
      <c r="C26" s="249" t="s">
        <v>714</v>
      </c>
      <c r="D26" s="273" t="s">
        <v>295</v>
      </c>
      <c r="E26" s="347">
        <v>228.7</v>
      </c>
      <c r="F26" s="519"/>
      <c r="G26" s="346">
        <f>IF(OSNOVA!$B$43=1,E26*F26,"")</f>
        <v>0</v>
      </c>
      <c r="I26" s="339"/>
      <c r="J26" s="342"/>
      <c r="K26" s="340"/>
    </row>
    <row r="27" spans="1:11" s="338" customFormat="1">
      <c r="A27" s="344"/>
      <c r="B27" s="343"/>
      <c r="C27" s="249"/>
      <c r="D27" s="273"/>
      <c r="E27" s="347"/>
      <c r="F27" s="519"/>
      <c r="G27" s="346"/>
      <c r="I27" s="339"/>
      <c r="J27" s="342"/>
      <c r="K27" s="340"/>
    </row>
    <row r="28" spans="1:11" s="338" customFormat="1" ht="96">
      <c r="A28" s="344" t="str">
        <f>$B$20</f>
        <v>III.</v>
      </c>
      <c r="B28" s="343">
        <f>COUNT($A$21:B27)+1</f>
        <v>4</v>
      </c>
      <c r="C28" s="249" t="s">
        <v>1098</v>
      </c>
      <c r="D28" s="273" t="s">
        <v>295</v>
      </c>
      <c r="E28" s="347">
        <v>29.4</v>
      </c>
      <c r="F28" s="519"/>
      <c r="G28" s="346">
        <f>IF(OSNOVA!$B$43=1,E28*F28,"")</f>
        <v>0</v>
      </c>
      <c r="I28" s="339"/>
      <c r="J28" s="342"/>
      <c r="K28" s="340"/>
    </row>
    <row r="29" spans="1:11" s="338" customFormat="1">
      <c r="A29" s="344"/>
      <c r="B29" s="343"/>
      <c r="C29" s="348"/>
      <c r="D29" s="273"/>
      <c r="E29" s="347"/>
      <c r="F29" s="499"/>
      <c r="G29" s="346"/>
      <c r="H29" s="81"/>
      <c r="I29" s="339"/>
      <c r="J29" s="342"/>
      <c r="K29" s="340"/>
    </row>
    <row r="30" spans="1:11" s="338" customFormat="1" ht="13.5" thickBot="1">
      <c r="A30" s="133"/>
      <c r="B30" s="130"/>
      <c r="C30" s="242"/>
      <c r="D30" s="214"/>
      <c r="E30" s="126" t="str">
        <f>CONCATENATE(B20," ",C20," - SKUPAJ:")</f>
        <v>III. Lesena konstrukcija - SKUPAJ:</v>
      </c>
      <c r="F30" s="215"/>
      <c r="G30" s="216">
        <f>IF(OSNOVA!$B$43=1,SUM(G21:G29),"")</f>
        <v>0</v>
      </c>
      <c r="H30" s="81"/>
      <c r="I30" s="339"/>
      <c r="J30" s="342"/>
      <c r="K30" s="340"/>
    </row>
    <row r="31" spans="1:11" s="338" customFormat="1" ht="12">
      <c r="A31" s="85"/>
      <c r="B31" s="85"/>
      <c r="C31" s="86"/>
      <c r="D31" s="212"/>
      <c r="E31" s="213"/>
      <c r="F31" s="212"/>
      <c r="G31" s="212"/>
    </row>
    <row r="32" spans="1:11" s="338" customFormat="1" ht="12">
      <c r="A32" s="85"/>
      <c r="B32" s="85"/>
      <c r="C32" s="86"/>
      <c r="D32" s="212"/>
      <c r="E32" s="213"/>
      <c r="F32" s="212"/>
      <c r="G32" s="212"/>
    </row>
    <row r="33" spans="1:7" s="338" customFormat="1" ht="12">
      <c r="A33" s="85"/>
      <c r="B33" s="85"/>
      <c r="C33" s="86"/>
      <c r="D33" s="212"/>
      <c r="E33" s="213"/>
      <c r="F33" s="212"/>
      <c r="G33" s="212"/>
    </row>
    <row r="34" spans="1:7" s="338" customFormat="1" ht="12">
      <c r="A34" s="85"/>
      <c r="B34" s="85"/>
      <c r="C34" s="86"/>
      <c r="D34" s="212"/>
      <c r="E34" s="213"/>
      <c r="F34" s="212"/>
      <c r="G34" s="212"/>
    </row>
    <row r="35" spans="1:7" s="338" customFormat="1" ht="12">
      <c r="A35" s="85"/>
      <c r="B35" s="85"/>
      <c r="C35" s="249"/>
      <c r="D35" s="347"/>
      <c r="E35" s="213"/>
      <c r="F35" s="212"/>
      <c r="G35" s="212"/>
    </row>
    <row r="36" spans="1:7">
      <c r="C36" s="249"/>
      <c r="D36" s="347"/>
    </row>
    <row r="37" spans="1:7">
      <c r="C37" s="249"/>
      <c r="D37" s="347"/>
    </row>
    <row r="38" spans="1:7">
      <c r="C38" s="249"/>
    </row>
    <row r="39" spans="1:7">
      <c r="C39" s="249"/>
    </row>
  </sheetData>
  <sheetProtection algorithmName="SHA-512" hashValue="yEvmol9EwySwHhYbOVbIeAWtTYdGODM+n0J6c/KfnnzDqj2mBXXRyoHNe6a8WrooudtqJFvzJX7yz5M4fW59Xw==" saltValue="7N6NAyOeNZfD7zYvfZBNEg==" spinCount="100000" sheet="1" objects="1" scenarios="1"/>
  <mergeCells count="10">
    <mergeCell ref="C11:G11"/>
    <mergeCell ref="C12:G12"/>
    <mergeCell ref="C13:G13"/>
    <mergeCell ref="C14:G14"/>
    <mergeCell ref="C15:G15"/>
    <mergeCell ref="H6:H10"/>
    <mergeCell ref="C7:G7"/>
    <mergeCell ref="C8:G8"/>
    <mergeCell ref="C9:G9"/>
    <mergeCell ref="C10:G10"/>
  </mergeCells>
  <pageMargins left="0.98425196850393704" right="0.39370078740157483" top="0.98425196850393704" bottom="0.74803149606299213" header="0" footer="0.39370078740157483"/>
  <pageSetup paperSize="9" firstPageNumber="0" orientation="portrait" horizontalDpi="300" verticalDpi="300" r:id="rId1"/>
  <headerFooter alignWithMargins="0">
    <oddHeader xml:space="preserve">&amp;L
</oddHeader>
    <oddFooter>&amp;C&amp;6 &amp; List: &amp;A&amp;L&amp;9&amp;R&amp;R &amp; &amp;9 &amp; List: &amp;A_x000D_&amp;R &amp; &amp;9 &amp; Stran: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dimension ref="A1:J119"/>
  <sheetViews>
    <sheetView view="pageBreakPreview" topLeftCell="A29" zoomScale="120" zoomScaleNormal="100" zoomScaleSheetLayoutView="120" workbookViewId="0">
      <selection activeCell="N45" sqref="N45"/>
    </sheetView>
  </sheetViews>
  <sheetFormatPr defaultRowHeight="12.75"/>
  <cols>
    <col min="1" max="1" width="2.5703125" style="361" customWidth="1"/>
    <col min="2" max="2" width="4.42578125" style="361" customWidth="1"/>
    <col min="3" max="3" width="43.7109375" style="466" customWidth="1"/>
    <col min="4" max="4" width="6.28515625" style="543" customWidth="1"/>
    <col min="5" max="5" width="7.5703125" style="468" customWidth="1"/>
    <col min="6" max="6" width="9.5703125" style="543" customWidth="1"/>
    <col min="7" max="7" width="13.85546875" style="543" customWidth="1"/>
    <col min="8" max="8" width="2.5703125" style="358" bestFit="1" customWidth="1"/>
    <col min="9" max="9" width="9.140625" style="358"/>
    <col min="10" max="10" width="9" style="358" customWidth="1"/>
    <col min="11" max="16384" width="9.140625" style="358"/>
  </cols>
  <sheetData>
    <row r="1" spans="1:7" s="367" customFormat="1" ht="18">
      <c r="A1" s="452" t="str">
        <f>+OSNOVA!A2</f>
        <v>POPIS DEL</v>
      </c>
      <c r="C1" s="452"/>
      <c r="D1" s="541"/>
      <c r="E1" s="454"/>
      <c r="F1" s="541"/>
      <c r="G1" s="541"/>
    </row>
    <row r="2" spans="1:7" s="367" customFormat="1" ht="18">
      <c r="A2" s="452"/>
      <c r="B2" s="452"/>
      <c r="C2" s="452"/>
      <c r="D2" s="541"/>
      <c r="E2" s="454"/>
      <c r="F2" s="541"/>
      <c r="G2" s="541"/>
    </row>
    <row r="3" spans="1:7" s="367" customFormat="1" ht="18">
      <c r="A3" s="452" t="str">
        <f>+OZN</f>
        <v>3.</v>
      </c>
      <c r="C3" s="452" t="str">
        <f>+DEL</f>
        <v>GRADBENOOBRTNIŠKA DELA</v>
      </c>
      <c r="D3" s="541"/>
      <c r="E3" s="454"/>
      <c r="F3" s="541"/>
      <c r="G3" s="541"/>
    </row>
    <row r="4" spans="1:7" s="367" customFormat="1" ht="18">
      <c r="A4" s="452"/>
      <c r="B4" s="456"/>
      <c r="C4" s="452"/>
      <c r="D4" s="541"/>
      <c r="E4" s="454"/>
      <c r="F4" s="541"/>
      <c r="G4" s="541"/>
    </row>
    <row r="5" spans="1:7" s="465" customFormat="1" ht="18">
      <c r="A5" s="458" t="str">
        <f>OSNOVA!J31</f>
        <v>B.</v>
      </c>
      <c r="B5" s="459"/>
      <c r="C5" s="460" t="str">
        <f>OSNOVA!K31</f>
        <v>OBRTNIŠKA DELA</v>
      </c>
      <c r="D5" s="542"/>
      <c r="E5" s="462"/>
      <c r="F5" s="542"/>
      <c r="G5" s="542"/>
    </row>
    <row r="6" spans="1:7" ht="14.25" customHeight="1">
      <c r="A6" s="357" t="s">
        <v>192</v>
      </c>
      <c r="B6" s="357"/>
    </row>
    <row r="7" spans="1:7" ht="37.5" customHeight="1">
      <c r="A7" s="357"/>
      <c r="B7" s="544" t="s">
        <v>205</v>
      </c>
      <c r="C7" s="594" t="s">
        <v>142</v>
      </c>
      <c r="D7" s="594"/>
      <c r="E7" s="594"/>
      <c r="F7" s="594"/>
      <c r="G7" s="594"/>
    </row>
    <row r="8" spans="1:7" ht="38.25" customHeight="1">
      <c r="A8" s="357"/>
      <c r="B8" s="544" t="s">
        <v>205</v>
      </c>
      <c r="C8" s="594" t="s">
        <v>367</v>
      </c>
      <c r="D8" s="594"/>
      <c r="E8" s="594"/>
      <c r="F8" s="594"/>
      <c r="G8" s="594"/>
    </row>
    <row r="9" spans="1:7" ht="48.75" customHeight="1">
      <c r="A9" s="357"/>
      <c r="B9" s="524" t="s">
        <v>205</v>
      </c>
      <c r="C9" s="594" t="s">
        <v>139</v>
      </c>
      <c r="D9" s="594"/>
      <c r="E9" s="594"/>
      <c r="F9" s="594"/>
      <c r="G9" s="594"/>
    </row>
    <row r="10" spans="1:7" ht="39.75" customHeight="1">
      <c r="A10" s="357"/>
      <c r="B10" s="524" t="s">
        <v>205</v>
      </c>
      <c r="C10" s="605" t="s">
        <v>251</v>
      </c>
      <c r="D10" s="605"/>
      <c r="E10" s="605"/>
      <c r="F10" s="605"/>
      <c r="G10" s="605"/>
    </row>
    <row r="11" spans="1:7" ht="12.75" customHeight="1">
      <c r="A11" s="357"/>
      <c r="B11" s="524" t="s">
        <v>205</v>
      </c>
      <c r="C11" s="606" t="s">
        <v>252</v>
      </c>
      <c r="D11" s="606"/>
      <c r="E11" s="606"/>
      <c r="F11" s="606"/>
      <c r="G11" s="606"/>
    </row>
    <row r="12" spans="1:7" ht="24.75" customHeight="1">
      <c r="A12" s="357"/>
      <c r="B12" s="524" t="s">
        <v>205</v>
      </c>
      <c r="C12" s="606" t="s">
        <v>253</v>
      </c>
      <c r="D12" s="606"/>
      <c r="E12" s="606"/>
      <c r="F12" s="606"/>
      <c r="G12" s="606"/>
    </row>
    <row r="13" spans="1:7" ht="24" customHeight="1">
      <c r="A13" s="357"/>
      <c r="B13" s="524" t="s">
        <v>205</v>
      </c>
      <c r="C13" s="606" t="s">
        <v>254</v>
      </c>
      <c r="D13" s="606"/>
      <c r="E13" s="606"/>
      <c r="F13" s="606"/>
      <c r="G13" s="606"/>
    </row>
    <row r="14" spans="1:7" ht="12.75" customHeight="1">
      <c r="A14" s="357"/>
      <c r="B14" s="524"/>
      <c r="C14" s="609" t="s">
        <v>255</v>
      </c>
      <c r="D14" s="609"/>
      <c r="E14" s="609"/>
      <c r="F14" s="609"/>
      <c r="G14" s="609"/>
    </row>
    <row r="15" spans="1:7" ht="24.75" customHeight="1">
      <c r="A15" s="357"/>
      <c r="B15" s="524" t="s">
        <v>205</v>
      </c>
      <c r="C15" s="606" t="s">
        <v>256</v>
      </c>
      <c r="D15" s="606"/>
      <c r="E15" s="606"/>
      <c r="F15" s="606"/>
      <c r="G15" s="606"/>
    </row>
    <row r="16" spans="1:7">
      <c r="A16" s="357"/>
      <c r="B16" s="524" t="s">
        <v>205</v>
      </c>
      <c r="C16" s="606" t="s">
        <v>257</v>
      </c>
      <c r="D16" s="606"/>
      <c r="E16" s="606"/>
      <c r="F16" s="606"/>
      <c r="G16" s="606"/>
    </row>
    <row r="17" spans="1:7" ht="12.75" customHeight="1">
      <c r="A17" s="357"/>
      <c r="B17" s="524" t="s">
        <v>205</v>
      </c>
      <c r="C17" s="606" t="s">
        <v>258</v>
      </c>
      <c r="D17" s="606"/>
      <c r="E17" s="606"/>
      <c r="F17" s="606"/>
      <c r="G17" s="606"/>
    </row>
    <row r="18" spans="1:7">
      <c r="A18" s="357"/>
      <c r="B18" s="524" t="s">
        <v>205</v>
      </c>
      <c r="C18" s="606" t="s">
        <v>259</v>
      </c>
      <c r="D18" s="606"/>
      <c r="E18" s="606"/>
      <c r="F18" s="606"/>
      <c r="G18" s="606"/>
    </row>
    <row r="19" spans="1:7">
      <c r="A19" s="357"/>
      <c r="B19" s="524" t="s">
        <v>205</v>
      </c>
      <c r="C19" s="606" t="s">
        <v>260</v>
      </c>
      <c r="D19" s="606"/>
      <c r="E19" s="606"/>
      <c r="F19" s="606"/>
      <c r="G19" s="606"/>
    </row>
    <row r="20" spans="1:7">
      <c r="A20" s="357"/>
      <c r="B20" s="524" t="s">
        <v>205</v>
      </c>
      <c r="C20" s="606" t="s">
        <v>261</v>
      </c>
      <c r="D20" s="606"/>
      <c r="E20" s="606"/>
      <c r="F20" s="606"/>
      <c r="G20" s="606"/>
    </row>
    <row r="21" spans="1:7" ht="24.75" customHeight="1">
      <c r="A21" s="357"/>
      <c r="B21" s="524" t="s">
        <v>205</v>
      </c>
      <c r="C21" s="606" t="s">
        <v>217</v>
      </c>
      <c r="D21" s="606"/>
      <c r="E21" s="606"/>
      <c r="F21" s="606"/>
      <c r="G21" s="606"/>
    </row>
    <row r="22" spans="1:7" ht="12.75" customHeight="1">
      <c r="A22" s="357"/>
      <c r="B22" s="524" t="s">
        <v>205</v>
      </c>
      <c r="C22" s="606" t="s">
        <v>262</v>
      </c>
      <c r="D22" s="606"/>
      <c r="E22" s="606"/>
      <c r="F22" s="606"/>
      <c r="G22" s="606"/>
    </row>
    <row r="23" spans="1:7">
      <c r="A23" s="357"/>
      <c r="B23" s="524" t="s">
        <v>205</v>
      </c>
      <c r="C23" s="606" t="s">
        <v>263</v>
      </c>
      <c r="D23" s="606"/>
      <c r="E23" s="606"/>
      <c r="F23" s="606"/>
      <c r="G23" s="606"/>
    </row>
    <row r="24" spans="1:7" ht="12.75" customHeight="1">
      <c r="A24" s="357"/>
      <c r="B24" s="524"/>
      <c r="C24" s="609" t="s">
        <v>264</v>
      </c>
      <c r="D24" s="609"/>
      <c r="E24" s="609"/>
      <c r="F24" s="609"/>
      <c r="G24" s="609"/>
    </row>
    <row r="25" spans="1:7" ht="61.5" customHeight="1">
      <c r="A25" s="357"/>
      <c r="B25" s="524" t="s">
        <v>205</v>
      </c>
      <c r="C25" s="594" t="s">
        <v>265</v>
      </c>
      <c r="D25" s="594"/>
      <c r="E25" s="594"/>
      <c r="F25" s="594"/>
      <c r="G25" s="594"/>
    </row>
    <row r="26" spans="1:7" ht="24.75" customHeight="1">
      <c r="A26" s="357"/>
      <c r="B26" s="524" t="s">
        <v>205</v>
      </c>
      <c r="C26" s="594" t="s">
        <v>266</v>
      </c>
      <c r="D26" s="594"/>
      <c r="E26" s="594"/>
      <c r="F26" s="594"/>
      <c r="G26" s="594"/>
    </row>
    <row r="27" spans="1:7" ht="48.75" customHeight="1">
      <c r="A27" s="357"/>
      <c r="B27" s="524" t="s">
        <v>205</v>
      </c>
      <c r="C27" s="594" t="s">
        <v>267</v>
      </c>
      <c r="D27" s="594"/>
      <c r="E27" s="594"/>
      <c r="F27" s="594"/>
      <c r="G27" s="594"/>
    </row>
    <row r="28" spans="1:7" ht="38.25" customHeight="1">
      <c r="A28" s="357"/>
      <c r="B28" s="524" t="s">
        <v>205</v>
      </c>
      <c r="C28" s="594" t="s">
        <v>268</v>
      </c>
      <c r="D28" s="594"/>
      <c r="E28" s="594"/>
      <c r="F28" s="594"/>
      <c r="G28" s="594"/>
    </row>
    <row r="29" spans="1:7" ht="12.75" customHeight="1">
      <c r="A29" s="357"/>
      <c r="B29" s="545"/>
      <c r="C29" s="607" t="s">
        <v>162</v>
      </c>
      <c r="D29" s="607"/>
      <c r="E29" s="607"/>
      <c r="F29" s="607"/>
      <c r="G29" s="607"/>
    </row>
    <row r="30" spans="1:7">
      <c r="A30" s="357"/>
      <c r="B30" s="524" t="s">
        <v>205</v>
      </c>
      <c r="C30" s="591" t="s">
        <v>269</v>
      </c>
      <c r="D30" s="591"/>
      <c r="E30" s="591"/>
      <c r="F30" s="591"/>
      <c r="G30" s="591"/>
    </row>
    <row r="31" spans="1:7" ht="24.75" customHeight="1">
      <c r="A31" s="357"/>
      <c r="B31" s="524" t="s">
        <v>205</v>
      </c>
      <c r="C31" s="594" t="s">
        <v>270</v>
      </c>
      <c r="D31" s="594"/>
      <c r="E31" s="594"/>
      <c r="F31" s="594"/>
      <c r="G31" s="594"/>
    </row>
    <row r="32" spans="1:7" ht="12.75" customHeight="1">
      <c r="A32" s="357"/>
      <c r="B32" s="524" t="s">
        <v>205</v>
      </c>
      <c r="C32" s="591" t="s">
        <v>271</v>
      </c>
      <c r="D32" s="591"/>
      <c r="E32" s="591"/>
      <c r="F32" s="591"/>
      <c r="G32" s="591"/>
    </row>
    <row r="33" spans="1:10" ht="12.75" customHeight="1">
      <c r="A33" s="357"/>
      <c r="B33" s="524" t="s">
        <v>205</v>
      </c>
      <c r="C33" s="591" t="s">
        <v>272</v>
      </c>
      <c r="D33" s="591"/>
      <c r="E33" s="591"/>
      <c r="F33" s="591"/>
      <c r="G33" s="591"/>
    </row>
    <row r="34" spans="1:10" ht="12.75" customHeight="1">
      <c r="A34" s="357"/>
      <c r="B34" s="562" t="s">
        <v>205</v>
      </c>
      <c r="C34" s="591" t="s">
        <v>273</v>
      </c>
      <c r="D34" s="591"/>
      <c r="E34" s="591"/>
      <c r="F34" s="591"/>
      <c r="G34" s="591"/>
    </row>
    <row r="35" spans="1:10" ht="12.75" customHeight="1">
      <c r="A35" s="357"/>
      <c r="B35" s="562" t="s">
        <v>205</v>
      </c>
      <c r="C35" s="594" t="s">
        <v>30</v>
      </c>
      <c r="D35" s="594"/>
      <c r="E35" s="594"/>
      <c r="F35" s="594"/>
      <c r="G35" s="594"/>
    </row>
    <row r="36" spans="1:10" ht="12.75" customHeight="1">
      <c r="A36" s="357"/>
      <c r="B36" s="545" t="s">
        <v>205</v>
      </c>
      <c r="C36" s="591" t="s">
        <v>364</v>
      </c>
      <c r="D36" s="591"/>
      <c r="E36" s="591"/>
      <c r="F36" s="591"/>
      <c r="G36" s="591"/>
    </row>
    <row r="37" spans="1:10">
      <c r="A37" s="357"/>
      <c r="B37" s="545" t="s">
        <v>205</v>
      </c>
      <c r="C37" s="591" t="s">
        <v>63</v>
      </c>
      <c r="D37" s="591"/>
      <c r="E37" s="591"/>
      <c r="F37" s="591"/>
      <c r="G37" s="591"/>
    </row>
    <row r="38" spans="1:10">
      <c r="A38" s="357"/>
      <c r="B38" s="545" t="s">
        <v>205</v>
      </c>
      <c r="C38" s="608" t="s">
        <v>9</v>
      </c>
      <c r="D38" s="608"/>
      <c r="E38" s="608"/>
      <c r="F38" s="608"/>
      <c r="G38" s="608"/>
    </row>
    <row r="39" spans="1:10">
      <c r="A39" s="357"/>
      <c r="B39" s="545"/>
      <c r="C39" s="563"/>
      <c r="D39" s="563"/>
      <c r="E39" s="563"/>
      <c r="F39" s="563"/>
      <c r="G39" s="563"/>
    </row>
    <row r="40" spans="1:10" ht="12.75" customHeight="1">
      <c r="A40" s="357" t="s">
        <v>200</v>
      </c>
      <c r="B40" s="357"/>
      <c r="C40" s="473"/>
      <c r="D40" s="472"/>
      <c r="E40" s="472"/>
      <c r="F40" s="472"/>
      <c r="G40" s="472"/>
    </row>
    <row r="41" spans="1:10" s="381" customFormat="1">
      <c r="A41" s="380" t="s">
        <v>65</v>
      </c>
      <c r="B41" s="380"/>
      <c r="C41" s="475" t="s">
        <v>66</v>
      </c>
      <c r="D41" s="546" t="s">
        <v>67</v>
      </c>
      <c r="E41" s="477" t="s">
        <v>291</v>
      </c>
      <c r="F41" s="477" t="s">
        <v>292</v>
      </c>
      <c r="G41" s="477" t="s">
        <v>293</v>
      </c>
      <c r="I41" s="385"/>
      <c r="J41" s="385"/>
    </row>
    <row r="42" spans="1:10">
      <c r="C42" s="479"/>
      <c r="G42" s="468"/>
    </row>
    <row r="43" spans="1:10" s="488" customFormat="1" ht="16.5" customHeight="1" thickBot="1">
      <c r="A43" s="481"/>
      <c r="B43" s="482" t="s">
        <v>238</v>
      </c>
      <c r="C43" s="526" t="s">
        <v>130</v>
      </c>
      <c r="D43" s="547"/>
      <c r="E43" s="485"/>
      <c r="F43" s="547"/>
      <c r="G43" s="485"/>
    </row>
    <row r="44" spans="1:10">
      <c r="A44" s="489"/>
      <c r="B44" s="490"/>
      <c r="C44" s="564"/>
      <c r="G44" s="468"/>
    </row>
    <row r="45" spans="1:10" s="377" customFormat="1" ht="168">
      <c r="A45" s="491" t="str">
        <f>$B$43</f>
        <v>IV.</v>
      </c>
      <c r="B45" s="492">
        <f>1</f>
        <v>1</v>
      </c>
      <c r="C45" s="349" t="s">
        <v>624</v>
      </c>
      <c r="D45" s="552" t="s">
        <v>236</v>
      </c>
      <c r="E45" s="498">
        <f>403+5.4</f>
        <v>408.4</v>
      </c>
      <c r="F45" s="519"/>
      <c r="G45" s="499">
        <f>IF(OSNOVA!$B$43=1,E45*F45,"")</f>
        <v>0</v>
      </c>
      <c r="H45" s="550"/>
      <c r="I45" s="508"/>
      <c r="J45" s="509"/>
    </row>
    <row r="46" spans="1:10" s="377" customFormat="1">
      <c r="A46" s="491"/>
      <c r="B46" s="492"/>
      <c r="F46" s="540"/>
      <c r="H46" s="550"/>
      <c r="I46" s="508"/>
      <c r="J46" s="509"/>
    </row>
    <row r="47" spans="1:10" s="377" customFormat="1" ht="180">
      <c r="A47" s="491" t="str">
        <f>$B$43</f>
        <v>IV.</v>
      </c>
      <c r="B47" s="492">
        <f>COUNT($A$44:B46)+1</f>
        <v>2</v>
      </c>
      <c r="C47" s="349" t="s">
        <v>625</v>
      </c>
      <c r="D47" s="552" t="s">
        <v>236</v>
      </c>
      <c r="E47" s="498">
        <v>23.9</v>
      </c>
      <c r="F47" s="519"/>
      <c r="G47" s="499">
        <f>IF(OSNOVA!$B$43=1,E47*F47,"")</f>
        <v>0</v>
      </c>
      <c r="H47" s="550"/>
      <c r="I47" s="508"/>
      <c r="J47" s="509"/>
    </row>
    <row r="48" spans="1:10" s="377" customFormat="1">
      <c r="A48" s="491"/>
      <c r="B48" s="492"/>
      <c r="C48" s="349"/>
      <c r="D48" s="552"/>
      <c r="E48" s="498"/>
      <c r="F48" s="519"/>
      <c r="G48" s="499"/>
      <c r="H48" s="550"/>
      <c r="I48" s="508"/>
      <c r="J48" s="509"/>
    </row>
    <row r="49" spans="1:10" s="377" customFormat="1" ht="168">
      <c r="A49" s="491" t="str">
        <f>$B$43</f>
        <v>IV.</v>
      </c>
      <c r="B49" s="492">
        <f>COUNT($A$44:B48)+1</f>
        <v>3</v>
      </c>
      <c r="C49" s="349" t="s">
        <v>627</v>
      </c>
      <c r="D49" s="552" t="s">
        <v>236</v>
      </c>
      <c r="E49" s="498">
        <v>566.79999999999995</v>
      </c>
      <c r="F49" s="519"/>
      <c r="G49" s="499">
        <f>IF(OSNOVA!$B$43=1,E49*F49,"")</f>
        <v>0</v>
      </c>
      <c r="H49" s="550"/>
      <c r="I49" s="508"/>
      <c r="J49" s="509"/>
    </row>
    <row r="50" spans="1:10" s="377" customFormat="1">
      <c r="A50" s="491"/>
      <c r="B50" s="492"/>
      <c r="F50" s="540"/>
      <c r="H50" s="550"/>
      <c r="I50" s="508"/>
      <c r="J50" s="509"/>
    </row>
    <row r="51" spans="1:10" s="377" customFormat="1" ht="168">
      <c r="A51" s="491" t="str">
        <f>$B$43</f>
        <v>IV.</v>
      </c>
      <c r="B51" s="492">
        <f>COUNT($A$44:B50)+1</f>
        <v>4</v>
      </c>
      <c r="C51" s="349" t="s">
        <v>628</v>
      </c>
      <c r="D51" s="552" t="s">
        <v>236</v>
      </c>
      <c r="E51" s="498">
        <v>203.9</v>
      </c>
      <c r="F51" s="519"/>
      <c r="G51" s="499">
        <f>IF(OSNOVA!$B$43=1,E51*F51,"")</f>
        <v>0</v>
      </c>
      <c r="H51" s="550"/>
      <c r="I51" s="508"/>
      <c r="J51" s="509"/>
    </row>
    <row r="52" spans="1:10" s="377" customFormat="1">
      <c r="A52" s="491"/>
      <c r="B52" s="492"/>
      <c r="F52" s="540"/>
      <c r="H52" s="550"/>
      <c r="I52" s="508"/>
      <c r="J52" s="509"/>
    </row>
    <row r="53" spans="1:10" s="377" customFormat="1" ht="180">
      <c r="A53" s="491" t="str">
        <f>$B$43</f>
        <v>IV.</v>
      </c>
      <c r="B53" s="492">
        <f>COUNT($A$44:B52)+1</f>
        <v>5</v>
      </c>
      <c r="C53" s="349" t="s">
        <v>626</v>
      </c>
      <c r="D53" s="552" t="s">
        <v>236</v>
      </c>
      <c r="E53" s="498">
        <v>6.8</v>
      </c>
      <c r="F53" s="519"/>
      <c r="G53" s="499">
        <f>IF(OSNOVA!$B$43=1,E53*F53,"")</f>
        <v>0</v>
      </c>
      <c r="H53" s="550"/>
      <c r="I53" s="508"/>
      <c r="J53" s="509"/>
    </row>
    <row r="54" spans="1:10" s="377" customFormat="1">
      <c r="A54" s="491"/>
      <c r="B54" s="492"/>
      <c r="F54" s="540"/>
      <c r="H54" s="550"/>
      <c r="I54" s="508"/>
      <c r="J54" s="509"/>
    </row>
    <row r="55" spans="1:10" s="377" customFormat="1" ht="228">
      <c r="A55" s="491" t="str">
        <f>$B$43</f>
        <v>IV.</v>
      </c>
      <c r="B55" s="492">
        <f>COUNT($A$44:B54)+1</f>
        <v>6</v>
      </c>
      <c r="C55" s="349" t="s">
        <v>629</v>
      </c>
      <c r="D55" s="552" t="s">
        <v>236</v>
      </c>
      <c r="E55" s="498">
        <v>500.6</v>
      </c>
      <c r="F55" s="519"/>
      <c r="G55" s="499">
        <f>IF(OSNOVA!$B$43=1,E55*F55,"")</f>
        <v>0</v>
      </c>
      <c r="H55" s="550"/>
      <c r="I55" s="508"/>
      <c r="J55" s="509"/>
    </row>
    <row r="56" spans="1:10" s="377" customFormat="1">
      <c r="A56" s="491"/>
      <c r="B56" s="492"/>
      <c r="F56" s="540"/>
      <c r="H56" s="550"/>
      <c r="I56" s="508"/>
      <c r="J56" s="509"/>
    </row>
    <row r="57" spans="1:10" s="377" customFormat="1" ht="240">
      <c r="A57" s="491" t="str">
        <f>$B$43</f>
        <v>IV.</v>
      </c>
      <c r="B57" s="492">
        <f>COUNT($A$44:B56)+1</f>
        <v>7</v>
      </c>
      <c r="C57" s="349" t="s">
        <v>630</v>
      </c>
      <c r="D57" s="552" t="s">
        <v>236</v>
      </c>
      <c r="E57" s="498">
        <v>129.4</v>
      </c>
      <c r="F57" s="519"/>
      <c r="G57" s="499">
        <f>IF(OSNOVA!$B$43=1,E57*F57,"")</f>
        <v>0</v>
      </c>
      <c r="H57" s="550"/>
      <c r="I57" s="508"/>
      <c r="J57" s="509"/>
    </row>
    <row r="58" spans="1:10" s="377" customFormat="1">
      <c r="A58" s="491"/>
      <c r="B58" s="492"/>
      <c r="F58" s="540"/>
      <c r="H58" s="550"/>
      <c r="I58" s="508"/>
      <c r="J58" s="509"/>
    </row>
    <row r="59" spans="1:10" s="377" customFormat="1" ht="180">
      <c r="A59" s="491" t="str">
        <f>$B$43</f>
        <v>IV.</v>
      </c>
      <c r="B59" s="492">
        <f>COUNT($A$44:B58)+1</f>
        <v>8</v>
      </c>
      <c r="C59" s="349" t="s">
        <v>631</v>
      </c>
      <c r="D59" s="552" t="s">
        <v>236</v>
      </c>
      <c r="E59" s="498">
        <v>29.8</v>
      </c>
      <c r="F59" s="519"/>
      <c r="G59" s="499">
        <f>IF(OSNOVA!$B$43=1,E59*F59,"")</f>
        <v>0</v>
      </c>
      <c r="H59" s="550"/>
      <c r="I59" s="508"/>
      <c r="J59" s="509"/>
    </row>
    <row r="60" spans="1:10" s="377" customFormat="1">
      <c r="A60" s="491"/>
      <c r="B60" s="492"/>
      <c r="F60" s="540"/>
      <c r="H60" s="550"/>
      <c r="I60" s="508"/>
      <c r="J60" s="509"/>
    </row>
    <row r="61" spans="1:10" s="377" customFormat="1" ht="168">
      <c r="A61" s="491" t="str">
        <f>$B$43</f>
        <v>IV.</v>
      </c>
      <c r="B61" s="492">
        <f>COUNT($A$44:B60)+1</f>
        <v>9</v>
      </c>
      <c r="C61" s="349" t="s">
        <v>632</v>
      </c>
      <c r="D61" s="552" t="s">
        <v>236</v>
      </c>
      <c r="E61" s="498">
        <v>6.3</v>
      </c>
      <c r="F61" s="519"/>
      <c r="G61" s="499">
        <f>IF(OSNOVA!$B$43=1,E61*F61,"")</f>
        <v>0</v>
      </c>
      <c r="H61" s="550"/>
      <c r="I61" s="508"/>
      <c r="J61" s="509"/>
    </row>
    <row r="62" spans="1:10" s="377" customFormat="1">
      <c r="A62" s="491"/>
      <c r="B62" s="492"/>
      <c r="C62" s="349"/>
      <c r="D62" s="552"/>
      <c r="E62" s="498"/>
      <c r="F62" s="519"/>
      <c r="G62" s="499"/>
      <c r="H62" s="550"/>
      <c r="I62" s="508"/>
      <c r="J62" s="509"/>
    </row>
    <row r="63" spans="1:10" s="377" customFormat="1" ht="144">
      <c r="A63" s="491" t="str">
        <f>$B$43</f>
        <v>IV.</v>
      </c>
      <c r="B63" s="492">
        <f>COUNT($A$44:B62)+1</f>
        <v>10</v>
      </c>
      <c r="C63" s="349" t="s">
        <v>525</v>
      </c>
      <c r="D63" s="552" t="s">
        <v>236</v>
      </c>
      <c r="E63" s="498">
        <v>168.2</v>
      </c>
      <c r="F63" s="519"/>
      <c r="G63" s="499">
        <f>IF(OSNOVA!$B$43=1,E63*F63,"")</f>
        <v>0</v>
      </c>
      <c r="H63" s="550"/>
      <c r="I63" s="508"/>
      <c r="J63" s="509"/>
    </row>
    <row r="64" spans="1:10" s="377" customFormat="1">
      <c r="A64" s="491"/>
      <c r="B64" s="492"/>
      <c r="C64" s="349"/>
      <c r="D64" s="552"/>
      <c r="E64" s="498"/>
      <c r="F64" s="519"/>
      <c r="G64" s="499"/>
      <c r="H64" s="550"/>
      <c r="I64" s="508"/>
      <c r="J64" s="509"/>
    </row>
    <row r="65" spans="1:10" s="377" customFormat="1" ht="168">
      <c r="A65" s="491" t="str">
        <f>$B$43</f>
        <v>IV.</v>
      </c>
      <c r="B65" s="492">
        <f>COUNT($A$44:B64)+1</f>
        <v>11</v>
      </c>
      <c r="C65" s="349" t="s">
        <v>633</v>
      </c>
      <c r="D65" s="552" t="s">
        <v>236</v>
      </c>
      <c r="E65" s="498">
        <f>170.7+6.8</f>
        <v>177.5</v>
      </c>
      <c r="F65" s="519"/>
      <c r="G65" s="499">
        <f>IF(OSNOVA!$B$43=1,E65*F65,"")</f>
        <v>0</v>
      </c>
      <c r="H65" s="550"/>
      <c r="I65" s="508"/>
      <c r="J65" s="509"/>
    </row>
    <row r="66" spans="1:10" s="377" customFormat="1">
      <c r="A66" s="491"/>
      <c r="B66" s="492"/>
      <c r="C66" s="349"/>
      <c r="D66" s="552"/>
      <c r="E66" s="498"/>
      <c r="F66" s="519"/>
      <c r="G66" s="499"/>
      <c r="H66" s="550"/>
      <c r="I66" s="508"/>
      <c r="J66" s="509"/>
    </row>
    <row r="67" spans="1:10" s="377" customFormat="1" ht="156">
      <c r="A67" s="491" t="str">
        <f>$B$43</f>
        <v>IV.</v>
      </c>
      <c r="B67" s="492">
        <f>COUNT($A$44:B66)+1</f>
        <v>12</v>
      </c>
      <c r="C67" s="349" t="s">
        <v>634</v>
      </c>
      <c r="D67" s="552" t="s">
        <v>236</v>
      </c>
      <c r="E67" s="498">
        <v>9.6</v>
      </c>
      <c r="F67" s="519"/>
      <c r="G67" s="499">
        <f>IF(OSNOVA!$B$43=1,E67*F67,"")</f>
        <v>0</v>
      </c>
      <c r="H67" s="550"/>
      <c r="I67" s="508"/>
      <c r="J67" s="509"/>
    </row>
    <row r="68" spans="1:10" s="377" customFormat="1">
      <c r="A68" s="491"/>
      <c r="B68" s="492"/>
      <c r="C68" s="349"/>
      <c r="D68" s="552"/>
      <c r="E68" s="498"/>
      <c r="F68" s="519"/>
      <c r="G68" s="499"/>
      <c r="H68" s="550"/>
      <c r="I68" s="508"/>
      <c r="J68" s="509"/>
    </row>
    <row r="69" spans="1:10" s="377" customFormat="1" ht="132">
      <c r="A69" s="491" t="str">
        <f>$B$43</f>
        <v>IV.</v>
      </c>
      <c r="B69" s="492">
        <f>COUNT($A$44:B68)+1</f>
        <v>13</v>
      </c>
      <c r="C69" s="349" t="s">
        <v>655</v>
      </c>
      <c r="D69" s="552" t="s">
        <v>236</v>
      </c>
      <c r="E69" s="498">
        <v>500.8</v>
      </c>
      <c r="F69" s="519"/>
      <c r="G69" s="499">
        <f>IF(OSNOVA!$B$43=1,E69*F69,"")</f>
        <v>0</v>
      </c>
      <c r="H69" s="550"/>
      <c r="I69" s="508"/>
      <c r="J69" s="509"/>
    </row>
    <row r="70" spans="1:10" s="377" customFormat="1">
      <c r="A70" s="491"/>
      <c r="B70" s="492"/>
      <c r="C70" s="349"/>
      <c r="D70" s="552"/>
      <c r="E70" s="498"/>
      <c r="F70" s="519"/>
      <c r="G70" s="499"/>
      <c r="H70" s="550"/>
      <c r="I70" s="508"/>
      <c r="J70" s="509"/>
    </row>
    <row r="71" spans="1:10" s="377" customFormat="1" ht="120">
      <c r="A71" s="491" t="str">
        <f>$B$43</f>
        <v>IV.</v>
      </c>
      <c r="B71" s="492">
        <f>COUNT($A$44:B70)+1</f>
        <v>14</v>
      </c>
      <c r="C71" s="500" t="s">
        <v>1104</v>
      </c>
      <c r="D71" s="552" t="s">
        <v>236</v>
      </c>
      <c r="E71" s="498">
        <v>1.6</v>
      </c>
      <c r="F71" s="519"/>
      <c r="G71" s="499">
        <f>IF(OSNOVA!$B$43=1,E71*F71,"")</f>
        <v>0</v>
      </c>
      <c r="I71" s="508"/>
      <c r="J71" s="509"/>
    </row>
    <row r="72" spans="1:10" s="377" customFormat="1">
      <c r="A72" s="491"/>
      <c r="B72" s="492"/>
      <c r="C72" s="349"/>
      <c r="D72" s="552"/>
      <c r="E72" s="498"/>
      <c r="F72" s="519"/>
      <c r="G72" s="499"/>
      <c r="H72" s="550"/>
      <c r="I72" s="508"/>
      <c r="J72" s="509"/>
    </row>
    <row r="73" spans="1:10" s="377" customFormat="1" ht="132">
      <c r="A73" s="491" t="str">
        <f>$B$43</f>
        <v>IV.</v>
      </c>
      <c r="B73" s="492">
        <f>COUNT($A$44:B72)+1</f>
        <v>15</v>
      </c>
      <c r="C73" s="500" t="s">
        <v>1124</v>
      </c>
      <c r="D73" s="552" t="s">
        <v>236</v>
      </c>
      <c r="E73" s="498">
        <v>1469.1</v>
      </c>
      <c r="F73" s="519"/>
      <c r="G73" s="499">
        <f>IF(OSNOVA!$B$43=1,E73*F73,"")</f>
        <v>0</v>
      </c>
      <c r="J73" s="509"/>
    </row>
    <row r="74" spans="1:10" s="377" customFormat="1" ht="12">
      <c r="A74" s="491"/>
      <c r="B74" s="492"/>
      <c r="C74" s="500"/>
      <c r="D74" s="552"/>
      <c r="E74" s="498"/>
      <c r="F74" s="519"/>
      <c r="G74" s="499"/>
      <c r="J74" s="509"/>
    </row>
    <row r="75" spans="1:10" s="377" customFormat="1" ht="276">
      <c r="A75" s="491" t="str">
        <f>$B$43</f>
        <v>IV.</v>
      </c>
      <c r="B75" s="492">
        <f>COUNT($A$44:B74)+1</f>
        <v>16</v>
      </c>
      <c r="C75" s="500" t="s">
        <v>1125</v>
      </c>
      <c r="D75" s="498" t="s">
        <v>236</v>
      </c>
      <c r="E75" s="498">
        <v>325.3</v>
      </c>
      <c r="F75" s="519"/>
      <c r="G75" s="499">
        <f>IF(OSNOVA!$B$43=1,E75*F75,"")</f>
        <v>0</v>
      </c>
      <c r="J75" s="509"/>
    </row>
    <row r="76" spans="1:10" s="377" customFormat="1" ht="12">
      <c r="A76" s="491"/>
      <c r="B76" s="492"/>
      <c r="C76" s="565"/>
      <c r="D76" s="566"/>
      <c r="E76" s="498"/>
      <c r="F76" s="519"/>
      <c r="G76" s="499"/>
      <c r="J76" s="509"/>
    </row>
    <row r="77" spans="1:10" s="377" customFormat="1" ht="264">
      <c r="A77" s="491" t="str">
        <f>$B$43</f>
        <v>IV.</v>
      </c>
      <c r="B77" s="492">
        <f>COUNT($A$44:B76)+1</f>
        <v>17</v>
      </c>
      <c r="C77" s="500" t="s">
        <v>1095</v>
      </c>
      <c r="D77" s="552" t="s">
        <v>236</v>
      </c>
      <c r="E77" s="498">
        <v>89.6</v>
      </c>
      <c r="F77" s="519"/>
      <c r="G77" s="499">
        <f>IF(OSNOVA!$B$43=1,E77*F77,"")</f>
        <v>0</v>
      </c>
      <c r="J77" s="509"/>
    </row>
    <row r="78" spans="1:10" s="377" customFormat="1" ht="12">
      <c r="A78" s="491"/>
      <c r="B78" s="492"/>
      <c r="C78" s="500"/>
      <c r="D78" s="552"/>
      <c r="E78" s="498"/>
      <c r="F78" s="519"/>
      <c r="G78" s="499"/>
      <c r="J78" s="509"/>
    </row>
    <row r="79" spans="1:10" s="377" customFormat="1" ht="300">
      <c r="A79" s="491"/>
      <c r="B79" s="492"/>
      <c r="C79" s="496" t="s">
        <v>1096</v>
      </c>
      <c r="D79" s="552" t="s">
        <v>236</v>
      </c>
      <c r="E79" s="498">
        <v>377.2</v>
      </c>
      <c r="F79" s="519"/>
      <c r="G79" s="499">
        <f>IF(OSNOVA!$B$43=1,E79*F79,"")</f>
        <v>0</v>
      </c>
      <c r="J79" s="509"/>
    </row>
    <row r="80" spans="1:10" s="377" customFormat="1" ht="12">
      <c r="A80" s="491"/>
      <c r="B80" s="492"/>
      <c r="D80" s="552"/>
      <c r="E80" s="498"/>
      <c r="F80" s="519"/>
      <c r="G80" s="499"/>
      <c r="J80" s="509"/>
    </row>
    <row r="81" spans="1:10" s="377" customFormat="1" ht="324">
      <c r="A81" s="491" t="str">
        <f>$B$43</f>
        <v>IV.</v>
      </c>
      <c r="B81" s="492">
        <f>COUNT($A$44:B80)+1</f>
        <v>18</v>
      </c>
      <c r="C81" s="567" t="s">
        <v>1097</v>
      </c>
      <c r="D81" s="552" t="s">
        <v>236</v>
      </c>
      <c r="E81" s="498">
        <v>88.2</v>
      </c>
      <c r="F81" s="519"/>
      <c r="G81" s="499">
        <f>IF(OSNOVA!$B$43=1,E81*F81,"")</f>
        <v>0</v>
      </c>
      <c r="J81" s="509"/>
    </row>
    <row r="82" spans="1:10" s="377" customFormat="1" ht="12">
      <c r="A82" s="491"/>
      <c r="B82" s="492"/>
      <c r="F82" s="540"/>
      <c r="J82" s="509"/>
    </row>
    <row r="83" spans="1:10" s="377" customFormat="1" ht="252">
      <c r="A83" s="491" t="str">
        <f>$B$43</f>
        <v>IV.</v>
      </c>
      <c r="B83" s="492">
        <f>COUNT($A$44:B82)+1</f>
        <v>19</v>
      </c>
      <c r="C83" s="567" t="s">
        <v>664</v>
      </c>
      <c r="D83" s="552" t="s">
        <v>236</v>
      </c>
      <c r="E83" s="498">
        <v>535.6</v>
      </c>
      <c r="F83" s="519"/>
      <c r="G83" s="499">
        <f>IF(OSNOVA!$B$43=1,E83*F83,"")</f>
        <v>0</v>
      </c>
      <c r="H83" s="550"/>
      <c r="I83" s="508"/>
      <c r="J83" s="509"/>
    </row>
    <row r="84" spans="1:10" s="377" customFormat="1">
      <c r="A84" s="491"/>
      <c r="B84" s="492"/>
      <c r="C84" s="568"/>
      <c r="D84" s="552"/>
      <c r="E84" s="498"/>
      <c r="F84" s="519"/>
      <c r="G84" s="499"/>
      <c r="H84" s="550"/>
      <c r="I84" s="508"/>
      <c r="J84" s="509"/>
    </row>
    <row r="85" spans="1:10" s="377" customFormat="1" ht="60">
      <c r="A85" s="491" t="str">
        <f>$B$43</f>
        <v>IV.</v>
      </c>
      <c r="B85" s="492">
        <f>COUNT($A$44:B84)+1</f>
        <v>20</v>
      </c>
      <c r="C85" s="500" t="s">
        <v>637</v>
      </c>
      <c r="D85" s="552" t="s">
        <v>297</v>
      </c>
      <c r="E85" s="498">
        <f>81+20+22</f>
        <v>123</v>
      </c>
      <c r="F85" s="519"/>
      <c r="G85" s="499">
        <f>IF(OSNOVA!$B$43=1,E85*F85,"")</f>
        <v>0</v>
      </c>
      <c r="H85" s="550"/>
      <c r="I85" s="508"/>
      <c r="J85" s="509"/>
    </row>
    <row r="86" spans="1:10" s="377" customFormat="1">
      <c r="A86" s="491"/>
      <c r="B86" s="492"/>
      <c r="C86" s="496"/>
      <c r="D86" s="552"/>
      <c r="E86" s="498"/>
      <c r="F86" s="519"/>
      <c r="G86" s="499"/>
      <c r="H86" s="550"/>
      <c r="I86" s="508"/>
      <c r="J86" s="509"/>
    </row>
    <row r="87" spans="1:10" s="377" customFormat="1" ht="60">
      <c r="A87" s="491" t="str">
        <f>$B$43</f>
        <v>IV.</v>
      </c>
      <c r="B87" s="492">
        <f>COUNT($A$44:B86)+1</f>
        <v>21</v>
      </c>
      <c r="C87" s="500" t="s">
        <v>458</v>
      </c>
      <c r="D87" s="552" t="s">
        <v>297</v>
      </c>
      <c r="E87" s="498">
        <v>3</v>
      </c>
      <c r="F87" s="519"/>
      <c r="G87" s="499">
        <f>IF(OSNOVA!$B$43=1,E87*F87,"")</f>
        <v>0</v>
      </c>
      <c r="H87" s="550"/>
      <c r="I87" s="508"/>
      <c r="J87" s="509"/>
    </row>
    <row r="88" spans="1:10" s="377" customFormat="1">
      <c r="A88" s="491"/>
      <c r="B88" s="492"/>
      <c r="C88" s="500"/>
      <c r="D88" s="552"/>
      <c r="E88" s="498"/>
      <c r="F88" s="519"/>
      <c r="G88" s="499"/>
      <c r="H88" s="550"/>
      <c r="I88" s="508"/>
      <c r="J88" s="509"/>
    </row>
    <row r="89" spans="1:10" s="377" customFormat="1" ht="48">
      <c r="A89" s="491" t="str">
        <f>$B$43</f>
        <v>IV.</v>
      </c>
      <c r="B89" s="492">
        <f>COUNT($A$44:B88)+1</f>
        <v>22</v>
      </c>
      <c r="C89" s="500" t="s">
        <v>1081</v>
      </c>
      <c r="D89" s="552" t="s">
        <v>297</v>
      </c>
      <c r="E89" s="498">
        <v>38</v>
      </c>
      <c r="F89" s="519"/>
      <c r="G89" s="499">
        <f>IF(OSNOVA!$B$43=1,E89*F89,"")</f>
        <v>0</v>
      </c>
      <c r="H89" s="550"/>
      <c r="I89" s="508"/>
      <c r="J89" s="509"/>
    </row>
    <row r="90" spans="1:10" s="377" customFormat="1">
      <c r="A90" s="491"/>
      <c r="B90" s="492"/>
      <c r="C90" s="500"/>
      <c r="D90" s="552"/>
      <c r="E90" s="498"/>
      <c r="F90" s="519"/>
      <c r="G90" s="499"/>
      <c r="H90" s="550"/>
      <c r="I90" s="508"/>
      <c r="J90" s="509"/>
    </row>
    <row r="91" spans="1:10" s="377" customFormat="1" ht="36">
      <c r="A91" s="491" t="str">
        <f>$B$43</f>
        <v>IV.</v>
      </c>
      <c r="B91" s="492">
        <f>COUNT($A$44:B90)+1</f>
        <v>23</v>
      </c>
      <c r="C91" s="569" t="s">
        <v>459</v>
      </c>
      <c r="D91" s="552" t="s">
        <v>236</v>
      </c>
      <c r="E91" s="498">
        <v>1517.4</v>
      </c>
      <c r="F91" s="519"/>
      <c r="G91" s="499">
        <f>IF(OSNOVA!$B$43=1,E91*F91,"")</f>
        <v>0</v>
      </c>
      <c r="H91" s="550"/>
      <c r="I91" s="508"/>
      <c r="J91" s="509"/>
    </row>
    <row r="92" spans="1:10" s="377" customFormat="1">
      <c r="A92" s="491"/>
      <c r="B92" s="492"/>
      <c r="C92" s="569"/>
      <c r="D92" s="552"/>
      <c r="E92" s="498"/>
      <c r="F92" s="519"/>
      <c r="G92" s="499"/>
      <c r="H92" s="550"/>
      <c r="I92" s="508"/>
      <c r="J92" s="509"/>
    </row>
    <row r="93" spans="1:10" s="377" customFormat="1" ht="24">
      <c r="A93" s="491" t="str">
        <f>$B$43</f>
        <v>IV.</v>
      </c>
      <c r="B93" s="492">
        <f>COUNT($A$44:B91)+1</f>
        <v>24</v>
      </c>
      <c r="C93" s="500" t="s">
        <v>636</v>
      </c>
      <c r="D93" s="552" t="s">
        <v>297</v>
      </c>
      <c r="E93" s="498">
        <v>114</v>
      </c>
      <c r="F93" s="519"/>
      <c r="G93" s="499">
        <f>IF(OSNOVA!$B$43=1,E93*F93,"")</f>
        <v>0</v>
      </c>
      <c r="H93" s="550"/>
      <c r="I93" s="508"/>
      <c r="J93" s="509"/>
    </row>
    <row r="94" spans="1:10" s="377" customFormat="1">
      <c r="A94" s="491"/>
      <c r="B94" s="492"/>
      <c r="C94" s="569"/>
      <c r="D94" s="552"/>
      <c r="E94" s="498"/>
      <c r="F94" s="519"/>
      <c r="G94" s="499"/>
      <c r="H94" s="550"/>
      <c r="I94" s="508"/>
      <c r="J94" s="509"/>
    </row>
    <row r="95" spans="1:10" s="377" customFormat="1" ht="24">
      <c r="A95" s="491" t="str">
        <f>$B$43</f>
        <v>IV.</v>
      </c>
      <c r="B95" s="492">
        <f>COUNT($A$44:B93)+1</f>
        <v>25</v>
      </c>
      <c r="C95" s="500" t="s">
        <v>489</v>
      </c>
      <c r="D95" s="552" t="s">
        <v>297</v>
      </c>
      <c r="E95" s="498">
        <v>71</v>
      </c>
      <c r="F95" s="519"/>
      <c r="G95" s="499">
        <f>IF(OSNOVA!$B$43=1,E95*F95,"")</f>
        <v>0</v>
      </c>
      <c r="H95" s="550"/>
      <c r="I95" s="508"/>
      <c r="J95" s="509"/>
    </row>
    <row r="96" spans="1:10" s="377" customFormat="1">
      <c r="A96" s="491"/>
      <c r="B96" s="492"/>
      <c r="D96" s="552"/>
      <c r="E96" s="498"/>
      <c r="F96" s="519"/>
      <c r="G96" s="499"/>
      <c r="H96" s="550"/>
      <c r="I96" s="508"/>
      <c r="J96" s="509"/>
    </row>
    <row r="97" spans="1:10" s="377" customFormat="1" ht="60">
      <c r="A97" s="491" t="str">
        <f>$B$43</f>
        <v>IV.</v>
      </c>
      <c r="B97" s="492">
        <f>COUNT($A$44:B95)+1</f>
        <v>26</v>
      </c>
      <c r="C97" s="500" t="s">
        <v>635</v>
      </c>
      <c r="D97" s="552" t="s">
        <v>297</v>
      </c>
      <c r="E97" s="498">
        <v>48</v>
      </c>
      <c r="F97" s="519"/>
      <c r="G97" s="499">
        <f>IF(OSNOVA!$B$43=1,E97*F97,"")</f>
        <v>0</v>
      </c>
      <c r="H97" s="550"/>
      <c r="I97" s="508"/>
      <c r="J97" s="509"/>
    </row>
    <row r="98" spans="1:10" s="377" customFormat="1">
      <c r="A98" s="491"/>
      <c r="B98" s="492"/>
      <c r="C98" s="500"/>
      <c r="D98" s="552"/>
      <c r="E98" s="498"/>
      <c r="F98" s="519"/>
      <c r="G98" s="499"/>
      <c r="H98" s="550"/>
      <c r="I98" s="508"/>
      <c r="J98" s="509"/>
    </row>
    <row r="99" spans="1:10" s="377" customFormat="1" ht="336">
      <c r="A99" s="491" t="str">
        <f>$B$43</f>
        <v>IV.</v>
      </c>
      <c r="B99" s="492">
        <f>COUNT($A$44:B97)+1</f>
        <v>27</v>
      </c>
      <c r="C99" s="349" t="s">
        <v>1130</v>
      </c>
      <c r="D99" s="552" t="s">
        <v>297</v>
      </c>
      <c r="E99" s="498">
        <v>4</v>
      </c>
      <c r="F99" s="519"/>
      <c r="G99" s="499">
        <f>IF(OSNOVA!$B$43=1,E99*F99,"")</f>
        <v>0</v>
      </c>
      <c r="H99" s="550"/>
      <c r="I99" s="508"/>
      <c r="J99" s="509"/>
    </row>
    <row r="100" spans="1:10" s="377" customFormat="1">
      <c r="A100" s="491"/>
      <c r="B100" s="492"/>
      <c r="C100" s="500"/>
      <c r="D100" s="552"/>
      <c r="E100" s="498"/>
      <c r="F100" s="519"/>
      <c r="G100" s="499"/>
      <c r="H100" s="550"/>
      <c r="I100" s="508"/>
      <c r="J100" s="509"/>
    </row>
    <row r="101" spans="1:10" s="377" customFormat="1" ht="336">
      <c r="A101" s="491" t="str">
        <f>$B$43</f>
        <v>IV.</v>
      </c>
      <c r="B101" s="492">
        <f>COUNT($A$44:B99)+1</f>
        <v>28</v>
      </c>
      <c r="C101" s="349" t="s">
        <v>1131</v>
      </c>
      <c r="D101" s="552" t="s">
        <v>297</v>
      </c>
      <c r="E101" s="498">
        <v>4</v>
      </c>
      <c r="F101" s="519"/>
      <c r="G101" s="499">
        <f>IF(OSNOVA!$B$43=1,E101*F101,"")</f>
        <v>0</v>
      </c>
      <c r="H101" s="550"/>
      <c r="I101" s="508"/>
      <c r="J101" s="509"/>
    </row>
    <row r="102" spans="1:10" s="377" customFormat="1">
      <c r="A102" s="491"/>
      <c r="B102" s="491"/>
      <c r="C102" s="496"/>
      <c r="D102" s="552"/>
      <c r="E102" s="498"/>
      <c r="F102" s="519"/>
      <c r="G102" s="499"/>
      <c r="H102" s="550"/>
      <c r="I102" s="508"/>
      <c r="J102" s="509"/>
    </row>
    <row r="103" spans="1:10" s="377" customFormat="1" ht="144">
      <c r="A103" s="491" t="str">
        <f>$B$43</f>
        <v>IV.</v>
      </c>
      <c r="B103" s="492">
        <f>COUNT($A$44:B101)+1</f>
        <v>29</v>
      </c>
      <c r="C103" s="529" t="s">
        <v>679</v>
      </c>
      <c r="D103" s="552" t="s">
        <v>295</v>
      </c>
      <c r="E103" s="498">
        <v>282.5</v>
      </c>
      <c r="F103" s="519"/>
      <c r="G103" s="499">
        <f>IF(OSNOVA!$B$43=1,E103*F103,"")</f>
        <v>0</v>
      </c>
      <c r="H103" s="550"/>
      <c r="I103" s="508"/>
      <c r="J103" s="509"/>
    </row>
    <row r="104" spans="1:10" s="377" customFormat="1">
      <c r="A104" s="491"/>
      <c r="B104" s="492"/>
      <c r="C104" s="529"/>
      <c r="D104" s="552"/>
      <c r="E104" s="498"/>
      <c r="F104" s="519"/>
      <c r="G104" s="499"/>
      <c r="H104" s="550"/>
      <c r="I104" s="508"/>
      <c r="J104" s="509"/>
    </row>
    <row r="105" spans="1:10" s="377" customFormat="1" ht="108">
      <c r="A105" s="491" t="str">
        <f>$B$43</f>
        <v>IV.</v>
      </c>
      <c r="B105" s="492">
        <f>COUNT($A$44:B103)+1</f>
        <v>30</v>
      </c>
      <c r="C105" s="529" t="s">
        <v>678</v>
      </c>
      <c r="D105" s="552" t="s">
        <v>297</v>
      </c>
      <c r="E105" s="498">
        <v>62</v>
      </c>
      <c r="F105" s="519"/>
      <c r="G105" s="499">
        <f>IF(OSNOVA!$B$43=1,E105*F105,"")</f>
        <v>0</v>
      </c>
      <c r="H105" s="550"/>
      <c r="I105" s="508"/>
      <c r="J105" s="509"/>
    </row>
    <row r="106" spans="1:10" s="377" customFormat="1">
      <c r="A106" s="491"/>
      <c r="B106" s="492"/>
      <c r="C106" s="334"/>
      <c r="D106" s="552"/>
      <c r="E106" s="498"/>
      <c r="F106" s="519"/>
      <c r="G106" s="499"/>
      <c r="H106" s="550"/>
      <c r="I106" s="508"/>
      <c r="J106" s="509"/>
    </row>
    <row r="107" spans="1:10" s="377" customFormat="1" ht="13.5" thickBot="1">
      <c r="A107" s="511"/>
      <c r="B107" s="512"/>
      <c r="C107" s="513"/>
      <c r="D107" s="514"/>
      <c r="E107" s="515" t="str">
        <f>CONCATENATE(B43," ",C43," - SKUPAJ:")</f>
        <v>IV. Suhomontažna dela - SKUPAJ:</v>
      </c>
      <c r="F107" s="570"/>
      <c r="G107" s="517">
        <f>IF(OSNOVA!$B$43=1,SUM(G44:G106),"")</f>
        <v>0</v>
      </c>
      <c r="H107" s="550"/>
      <c r="I107" s="508"/>
      <c r="J107" s="509"/>
    </row>
    <row r="108" spans="1:10" s="377" customFormat="1" ht="12">
      <c r="A108" s="373"/>
      <c r="B108" s="373"/>
      <c r="C108" s="537"/>
      <c r="D108" s="472"/>
      <c r="E108" s="539"/>
      <c r="F108" s="472"/>
      <c r="G108" s="472"/>
    </row>
    <row r="109" spans="1:10" s="377" customFormat="1" ht="12">
      <c r="A109" s="373"/>
      <c r="B109" s="373"/>
      <c r="C109" s="537"/>
      <c r="D109" s="472"/>
      <c r="E109" s="539"/>
      <c r="F109" s="472"/>
      <c r="G109" s="472"/>
    </row>
    <row r="110" spans="1:10" s="377" customFormat="1" ht="12">
      <c r="A110" s="373"/>
      <c r="B110" s="373"/>
      <c r="C110" s="537"/>
      <c r="D110" s="472"/>
      <c r="E110" s="539"/>
      <c r="F110" s="472"/>
      <c r="G110" s="472"/>
    </row>
    <row r="111" spans="1:10">
      <c r="C111" s="500"/>
    </row>
    <row r="112" spans="1:10">
      <c r="C112" s="500"/>
    </row>
    <row r="113" spans="3:3">
      <c r="C113" s="358"/>
    </row>
    <row r="114" spans="3:3">
      <c r="C114" s="358"/>
    </row>
    <row r="115" spans="3:3">
      <c r="C115" s="358"/>
    </row>
    <row r="116" spans="3:3">
      <c r="C116" s="358"/>
    </row>
    <row r="117" spans="3:3">
      <c r="C117" s="358"/>
    </row>
    <row r="118" spans="3:3">
      <c r="C118" s="358"/>
    </row>
    <row r="119" spans="3:3">
      <c r="C119" s="358"/>
    </row>
  </sheetData>
  <sheetProtection algorithmName="SHA-512" hashValue="z0RUkO0zejplVh3CsZ9l4HiDqIR6ctJRRATpn+kSk+yNHtduIcRsXsx/6ZzpoKpQAcGAqAhhJkZMzPw8jZ6J4Q==" saltValue="OlQ38zGG54R67SigB/876A==" spinCount="100000" sheet="1" objects="1" scenarios="1"/>
  <mergeCells count="32">
    <mergeCell ref="C38:G38"/>
    <mergeCell ref="C36:G36"/>
    <mergeCell ref="C13:G13"/>
    <mergeCell ref="C14:G14"/>
    <mergeCell ref="C22:G22"/>
    <mergeCell ref="C24:G24"/>
    <mergeCell ref="C25:G25"/>
    <mergeCell ref="C16:G16"/>
    <mergeCell ref="C17:G17"/>
    <mergeCell ref="C18:G18"/>
    <mergeCell ref="C19:G19"/>
    <mergeCell ref="C20:G20"/>
    <mergeCell ref="C21:G21"/>
    <mergeCell ref="C32:G32"/>
    <mergeCell ref="C26:G26"/>
    <mergeCell ref="C27:G27"/>
    <mergeCell ref="C37:G37"/>
    <mergeCell ref="C30:G30"/>
    <mergeCell ref="C33:G33"/>
    <mergeCell ref="C28:G28"/>
    <mergeCell ref="C34:G34"/>
    <mergeCell ref="C29:G29"/>
    <mergeCell ref="C35:G35"/>
    <mergeCell ref="C7:G7"/>
    <mergeCell ref="C8:G8"/>
    <mergeCell ref="C11:G11"/>
    <mergeCell ref="C23:G23"/>
    <mergeCell ref="C31:G31"/>
    <mergeCell ref="C9:G9"/>
    <mergeCell ref="C10:G10"/>
    <mergeCell ref="C12:G12"/>
    <mergeCell ref="C15:G15"/>
  </mergeCells>
  <phoneticPr fontId="0" type="noConversion"/>
  <pageMargins left="0.98425196850393704" right="0.39370078740157483" top="0.98425196850393704" bottom="0.74803149606299213" header="0" footer="0.39370078740157483"/>
  <pageSetup paperSize="9" firstPageNumber="0" orientation="portrait" horizontalDpi="300" verticalDpi="300" r:id="rId1"/>
  <headerFooter alignWithMargins="0">
    <oddHeader xml:space="preserve">&amp;L
</oddHeader>
    <oddFooter>&amp;C&amp;6 &amp; List: &amp;A&amp;L&amp;9&amp;R&amp;R &amp; &amp;9 &amp; List: &amp;A_x000D_&amp;R &amp; &amp;9 &amp; Stran: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dimension ref="A1:K1570"/>
  <sheetViews>
    <sheetView view="pageBreakPreview" topLeftCell="A20" zoomScale="120" zoomScaleNormal="100" zoomScaleSheetLayoutView="120" workbookViewId="0">
      <selection activeCell="K45" sqref="K45"/>
    </sheetView>
  </sheetViews>
  <sheetFormatPr defaultRowHeight="12.75"/>
  <cols>
    <col min="1" max="1" width="3.140625" style="77" customWidth="1"/>
    <col min="2" max="2" width="9.28515625" style="77" customWidth="1"/>
    <col min="3" max="3" width="39.42578125" style="104" customWidth="1"/>
    <col min="4" max="4" width="6.28515625" style="232" customWidth="1"/>
    <col min="5" max="5" width="7.5703125" style="224" customWidth="1"/>
    <col min="6" max="6" width="9.5703125" style="232" customWidth="1"/>
    <col min="7" max="7" width="14" style="232" customWidth="1"/>
    <col min="8" max="8" width="9.85546875" style="341" customWidth="1"/>
    <col min="9" max="9" width="2.5703125" style="341" bestFit="1" customWidth="1"/>
    <col min="10" max="10" width="9.140625" style="341"/>
    <col min="11" max="11" width="53.7109375" style="341" customWidth="1"/>
    <col min="12" max="16384" width="9.140625" style="341"/>
  </cols>
  <sheetData>
    <row r="1" spans="1:8" s="115" customFormat="1" ht="18">
      <c r="A1" s="100" t="str">
        <f>+OSNOVA!A2</f>
        <v>POPIS DEL</v>
      </c>
      <c r="C1" s="100"/>
      <c r="D1" s="230"/>
      <c r="E1" s="222"/>
      <c r="F1" s="230"/>
      <c r="G1" s="230"/>
      <c r="H1" s="76"/>
    </row>
    <row r="2" spans="1:8" s="115" customFormat="1" ht="18">
      <c r="A2" s="100"/>
      <c r="B2" s="100"/>
      <c r="C2" s="100"/>
      <c r="D2" s="230"/>
      <c r="E2" s="222"/>
      <c r="F2" s="230"/>
      <c r="G2" s="230"/>
      <c r="H2" s="76"/>
    </row>
    <row r="3" spans="1:8" s="115" customFormat="1" ht="18">
      <c r="A3" s="100" t="str">
        <f>+OZN</f>
        <v>3.</v>
      </c>
      <c r="C3" s="100" t="str">
        <f>+DEL</f>
        <v>GRADBENOOBRTNIŠKA DELA</v>
      </c>
      <c r="D3" s="230"/>
      <c r="E3" s="222"/>
      <c r="F3" s="230"/>
      <c r="G3" s="230"/>
      <c r="H3" s="76"/>
    </row>
    <row r="4" spans="1:8" s="115" customFormat="1" ht="18">
      <c r="A4" s="100"/>
      <c r="B4" s="99"/>
      <c r="C4" s="100"/>
      <c r="D4" s="230"/>
      <c r="E4" s="222"/>
      <c r="F4" s="230"/>
      <c r="G4" s="230"/>
      <c r="H4" s="76"/>
    </row>
    <row r="5" spans="1:8" s="139" customFormat="1" ht="18">
      <c r="A5" s="189" t="str">
        <f>OSNOVA!J31</f>
        <v>B.</v>
      </c>
      <c r="B5" s="135"/>
      <c r="C5" s="134" t="str">
        <f>OSNOVA!K31</f>
        <v>OBRTNIŠKA DELA</v>
      </c>
      <c r="D5" s="231"/>
      <c r="E5" s="223"/>
      <c r="F5" s="231"/>
      <c r="G5" s="231"/>
      <c r="H5" s="141"/>
    </row>
    <row r="6" spans="1:8" ht="14.25" customHeight="1">
      <c r="A6" s="93" t="s">
        <v>192</v>
      </c>
      <c r="B6" s="93"/>
      <c r="H6" s="586"/>
    </row>
    <row r="7" spans="1:8" ht="37.5" customHeight="1">
      <c r="A7" s="93"/>
      <c r="B7" s="265" t="s">
        <v>205</v>
      </c>
      <c r="C7" s="584" t="s">
        <v>142</v>
      </c>
      <c r="D7" s="584"/>
      <c r="E7" s="584"/>
      <c r="F7" s="584"/>
      <c r="G7" s="584"/>
      <c r="H7" s="586"/>
    </row>
    <row r="8" spans="1:8" ht="38.25" customHeight="1">
      <c r="A8" s="93"/>
      <c r="B8" s="265" t="s">
        <v>205</v>
      </c>
      <c r="C8" s="584" t="s">
        <v>183</v>
      </c>
      <c r="D8" s="584"/>
      <c r="E8" s="584"/>
      <c r="F8" s="584"/>
      <c r="G8" s="584"/>
      <c r="H8" s="586"/>
    </row>
    <row r="9" spans="1:8" ht="38.25" customHeight="1">
      <c r="A9" s="93"/>
      <c r="B9" s="265" t="s">
        <v>205</v>
      </c>
      <c r="C9" s="584" t="s">
        <v>64</v>
      </c>
      <c r="D9" s="584"/>
      <c r="E9" s="584"/>
      <c r="F9" s="584"/>
      <c r="G9" s="584"/>
      <c r="H9" s="586"/>
    </row>
    <row r="10" spans="1:8">
      <c r="A10" s="93"/>
      <c r="B10" s="265" t="s">
        <v>205</v>
      </c>
      <c r="C10" s="584" t="s">
        <v>86</v>
      </c>
      <c r="D10" s="584"/>
      <c r="E10" s="584"/>
      <c r="F10" s="584"/>
      <c r="G10" s="584"/>
      <c r="H10" s="586"/>
    </row>
    <row r="11" spans="1:8" ht="24.75" customHeight="1">
      <c r="A11" s="93"/>
      <c r="B11" s="265" t="s">
        <v>205</v>
      </c>
      <c r="C11" s="580" t="s">
        <v>87</v>
      </c>
      <c r="D11" s="580"/>
      <c r="E11" s="580"/>
      <c r="F11" s="580"/>
      <c r="G11" s="580"/>
      <c r="H11" s="586"/>
    </row>
    <row r="12" spans="1:8" ht="24" customHeight="1">
      <c r="A12" s="93"/>
      <c r="B12" s="265" t="s">
        <v>205</v>
      </c>
      <c r="C12" s="580" t="s">
        <v>88</v>
      </c>
      <c r="D12" s="580"/>
      <c r="E12" s="580"/>
      <c r="F12" s="580"/>
      <c r="G12" s="580"/>
      <c r="H12" s="586"/>
    </row>
    <row r="13" spans="1:8" ht="25.5" customHeight="1">
      <c r="A13" s="93"/>
      <c r="B13" s="265" t="s">
        <v>205</v>
      </c>
      <c r="C13" s="580" t="s">
        <v>58</v>
      </c>
      <c r="D13" s="580"/>
      <c r="E13" s="580"/>
      <c r="F13" s="580"/>
      <c r="G13" s="580"/>
      <c r="H13" s="586"/>
    </row>
    <row r="14" spans="1:8" ht="12.75" customHeight="1">
      <c r="A14" s="93"/>
      <c r="B14" s="265" t="s">
        <v>205</v>
      </c>
      <c r="C14" s="580" t="s">
        <v>180</v>
      </c>
      <c r="D14" s="580"/>
      <c r="E14" s="580"/>
      <c r="F14" s="580"/>
      <c r="G14" s="580"/>
      <c r="H14" s="586"/>
    </row>
    <row r="15" spans="1:8" ht="24" customHeight="1">
      <c r="A15" s="93"/>
      <c r="B15" s="265" t="s">
        <v>205</v>
      </c>
      <c r="C15" s="580" t="s">
        <v>59</v>
      </c>
      <c r="D15" s="580"/>
      <c r="E15" s="580"/>
      <c r="F15" s="580"/>
      <c r="G15" s="580"/>
      <c r="H15" s="586"/>
    </row>
    <row r="16" spans="1:8" ht="12.75" customHeight="1">
      <c r="A16" s="93"/>
      <c r="B16" s="265" t="s">
        <v>205</v>
      </c>
      <c r="C16" s="596" t="s">
        <v>21</v>
      </c>
      <c r="D16" s="596"/>
      <c r="E16" s="596"/>
      <c r="F16" s="596"/>
      <c r="G16" s="596"/>
      <c r="H16" s="586"/>
    </row>
    <row r="17" spans="1:8" ht="37.5" customHeight="1">
      <c r="A17" s="93"/>
      <c r="B17" s="265" t="s">
        <v>205</v>
      </c>
      <c r="C17" s="596" t="s">
        <v>60</v>
      </c>
      <c r="D17" s="596"/>
      <c r="E17" s="596"/>
      <c r="F17" s="596"/>
      <c r="G17" s="596"/>
      <c r="H17" s="586"/>
    </row>
    <row r="18" spans="1:8" ht="48.75" customHeight="1">
      <c r="A18" s="93"/>
      <c r="B18" s="265" t="s">
        <v>205</v>
      </c>
      <c r="C18" s="596" t="s">
        <v>92</v>
      </c>
      <c r="D18" s="596"/>
      <c r="E18" s="596"/>
      <c r="F18" s="596"/>
      <c r="G18" s="596"/>
      <c r="H18" s="586"/>
    </row>
    <row r="19" spans="1:8" ht="50.25" customHeight="1">
      <c r="A19" s="93"/>
      <c r="B19" s="264" t="s">
        <v>205</v>
      </c>
      <c r="C19" s="584" t="s">
        <v>363</v>
      </c>
      <c r="D19" s="584"/>
      <c r="E19" s="584"/>
      <c r="F19" s="584"/>
      <c r="G19" s="584"/>
      <c r="H19" s="586"/>
    </row>
    <row r="20" spans="1:8">
      <c r="A20" s="93"/>
      <c r="B20" s="264" t="s">
        <v>205</v>
      </c>
      <c r="C20" s="584" t="s">
        <v>526</v>
      </c>
      <c r="D20" s="584"/>
      <c r="E20" s="584"/>
      <c r="F20" s="584"/>
      <c r="G20" s="584"/>
      <c r="H20" s="586"/>
    </row>
    <row r="21" spans="1:8" ht="26.25" customHeight="1">
      <c r="A21" s="93"/>
      <c r="B21" s="264" t="s">
        <v>205</v>
      </c>
      <c r="C21" s="584" t="s">
        <v>512</v>
      </c>
      <c r="D21" s="584"/>
      <c r="E21" s="584"/>
      <c r="F21" s="584"/>
      <c r="G21" s="584"/>
      <c r="H21" s="586"/>
    </row>
    <row r="22" spans="1:8" ht="12.75" customHeight="1">
      <c r="A22" s="93"/>
      <c r="B22" s="260"/>
      <c r="C22" s="610" t="s">
        <v>162</v>
      </c>
      <c r="D22" s="610"/>
      <c r="E22" s="610"/>
      <c r="F22" s="610"/>
      <c r="G22" s="610"/>
      <c r="H22" s="586"/>
    </row>
    <row r="23" spans="1:8" ht="12.75" customHeight="1">
      <c r="A23" s="93"/>
      <c r="B23" s="260" t="s">
        <v>205</v>
      </c>
      <c r="C23" s="584" t="s">
        <v>505</v>
      </c>
      <c r="D23" s="584"/>
      <c r="E23" s="584"/>
      <c r="F23" s="584"/>
      <c r="G23" s="584"/>
      <c r="H23" s="586"/>
    </row>
    <row r="24" spans="1:8" ht="12.75" customHeight="1">
      <c r="A24" s="93"/>
      <c r="B24" s="260" t="s">
        <v>205</v>
      </c>
      <c r="C24" s="580" t="s">
        <v>85</v>
      </c>
      <c r="D24" s="580"/>
      <c r="E24" s="580"/>
      <c r="F24" s="580"/>
      <c r="G24" s="580"/>
      <c r="H24" s="586"/>
    </row>
    <row r="25" spans="1:8" ht="12.75" customHeight="1">
      <c r="A25" s="93"/>
      <c r="B25" s="260" t="s">
        <v>205</v>
      </c>
      <c r="C25" s="584" t="s">
        <v>319</v>
      </c>
      <c r="D25" s="584"/>
      <c r="E25" s="584"/>
      <c r="F25" s="584"/>
      <c r="G25" s="584"/>
      <c r="H25" s="586"/>
    </row>
    <row r="26" spans="1:8" ht="12.75" customHeight="1">
      <c r="A26" s="93"/>
      <c r="B26" s="260" t="s">
        <v>205</v>
      </c>
      <c r="C26" s="580" t="s">
        <v>229</v>
      </c>
      <c r="D26" s="580"/>
      <c r="E26" s="580"/>
      <c r="F26" s="580"/>
      <c r="G26" s="580"/>
      <c r="H26" s="586"/>
    </row>
    <row r="27" spans="1:8">
      <c r="A27" s="93"/>
      <c r="B27" s="260" t="s">
        <v>205</v>
      </c>
      <c r="C27" s="580" t="s">
        <v>320</v>
      </c>
      <c r="D27" s="580"/>
      <c r="E27" s="580"/>
      <c r="F27" s="580"/>
      <c r="G27" s="580"/>
      <c r="H27" s="586"/>
    </row>
    <row r="28" spans="1:8" ht="12.75" customHeight="1">
      <c r="A28" s="93"/>
      <c r="B28" s="260" t="s">
        <v>205</v>
      </c>
      <c r="C28" s="580" t="s">
        <v>321</v>
      </c>
      <c r="D28" s="580"/>
      <c r="E28" s="580"/>
      <c r="F28" s="580"/>
      <c r="G28" s="580"/>
      <c r="H28" s="586"/>
    </row>
    <row r="29" spans="1:8">
      <c r="A29" s="93"/>
      <c r="B29" s="260" t="s">
        <v>205</v>
      </c>
      <c r="C29" s="584" t="s">
        <v>322</v>
      </c>
      <c r="D29" s="584"/>
      <c r="E29" s="584"/>
      <c r="F29" s="584"/>
      <c r="G29" s="584"/>
      <c r="H29" s="586"/>
    </row>
    <row r="30" spans="1:8">
      <c r="A30" s="93"/>
      <c r="B30" s="260" t="s">
        <v>205</v>
      </c>
      <c r="C30" s="584" t="s">
        <v>323</v>
      </c>
      <c r="D30" s="584"/>
      <c r="E30" s="584"/>
      <c r="F30" s="584"/>
      <c r="G30" s="584"/>
      <c r="H30" s="586"/>
    </row>
    <row r="31" spans="1:8">
      <c r="A31" s="93"/>
      <c r="B31" s="260"/>
      <c r="C31" s="341"/>
      <c r="D31" s="341"/>
      <c r="E31" s="341"/>
      <c r="F31" s="341"/>
      <c r="G31" s="341"/>
      <c r="H31" s="356"/>
    </row>
    <row r="32" spans="1:8" ht="12.75" customHeight="1">
      <c r="A32" s="93" t="s">
        <v>200</v>
      </c>
      <c r="B32" s="93"/>
      <c r="C32" s="109"/>
      <c r="D32" s="212"/>
      <c r="E32" s="212"/>
      <c r="F32" s="212"/>
      <c r="G32" s="212"/>
      <c r="H32" s="78"/>
    </row>
    <row r="33" spans="1:11" s="113" customFormat="1">
      <c r="A33" s="94" t="s">
        <v>65</v>
      </c>
      <c r="B33" s="94"/>
      <c r="C33" s="122" t="s">
        <v>66</v>
      </c>
      <c r="D33" s="233" t="s">
        <v>67</v>
      </c>
      <c r="E33" s="225" t="s">
        <v>291</v>
      </c>
      <c r="F33" s="225" t="s">
        <v>292</v>
      </c>
      <c r="G33" s="225" t="s">
        <v>293</v>
      </c>
      <c r="H33" s="341"/>
      <c r="J33" s="114"/>
      <c r="K33" s="114"/>
    </row>
    <row r="34" spans="1:11">
      <c r="C34" s="123"/>
      <c r="G34" s="224"/>
    </row>
    <row r="35" spans="1:11" s="145" customFormat="1" ht="16.5" customHeight="1" thickBot="1">
      <c r="A35" s="142"/>
      <c r="B35" s="143" t="s">
        <v>239</v>
      </c>
      <c r="C35" s="144" t="s">
        <v>182</v>
      </c>
      <c r="D35" s="234"/>
      <c r="E35" s="226"/>
      <c r="F35" s="234"/>
      <c r="G35" s="226"/>
    </row>
    <row r="36" spans="1:11">
      <c r="A36" s="131"/>
      <c r="B36" s="105"/>
      <c r="C36" s="237"/>
      <c r="G36" s="224"/>
    </row>
    <row r="37" spans="1:11" s="338" customFormat="1">
      <c r="A37" s="344" t="str">
        <f>$B$35</f>
        <v>V.</v>
      </c>
      <c r="B37" s="343">
        <f>1</f>
        <v>1</v>
      </c>
      <c r="C37" s="275" t="s">
        <v>717</v>
      </c>
      <c r="D37" s="347"/>
      <c r="E37" s="347"/>
      <c r="F37" s="519"/>
      <c r="G37" s="346"/>
      <c r="I37" s="339"/>
      <c r="J37" s="342"/>
      <c r="K37" s="277"/>
    </row>
    <row r="38" spans="1:11" s="285" customFormat="1">
      <c r="A38" s="344"/>
      <c r="B38" s="310" t="s">
        <v>715</v>
      </c>
      <c r="C38" s="283" t="s">
        <v>718</v>
      </c>
      <c r="D38" s="283"/>
      <c r="E38" s="283"/>
      <c r="F38" s="571"/>
      <c r="G38" s="283"/>
      <c r="H38" s="338"/>
      <c r="I38" s="295"/>
      <c r="J38" s="296"/>
      <c r="K38" s="297"/>
    </row>
    <row r="39" spans="1:11" s="285" customFormat="1" ht="22.5">
      <c r="A39" s="344"/>
      <c r="B39" s="310" t="s">
        <v>480</v>
      </c>
      <c r="C39" s="283" t="s">
        <v>716</v>
      </c>
      <c r="D39" s="283"/>
      <c r="E39" s="283"/>
      <c r="F39" s="571"/>
      <c r="G39" s="283"/>
      <c r="H39" s="338"/>
      <c r="I39" s="295"/>
      <c r="J39" s="296"/>
      <c r="K39" s="297"/>
    </row>
    <row r="40" spans="1:11" s="285" customFormat="1" ht="60">
      <c r="A40" s="344"/>
      <c r="B40" s="310" t="s">
        <v>719</v>
      </c>
      <c r="C40" s="283" t="s">
        <v>729</v>
      </c>
      <c r="D40" s="283"/>
      <c r="E40" s="283"/>
      <c r="F40" s="571"/>
      <c r="G40" s="283"/>
      <c r="H40" s="338"/>
      <c r="I40" s="295"/>
      <c r="J40" s="296"/>
      <c r="K40" s="297"/>
    </row>
    <row r="41" spans="1:11" s="285" customFormat="1">
      <c r="A41" s="279"/>
      <c r="B41" s="310" t="s">
        <v>473</v>
      </c>
      <c r="C41" s="283" t="s">
        <v>730</v>
      </c>
      <c r="F41" s="572"/>
      <c r="I41" s="295"/>
      <c r="J41" s="296"/>
      <c r="K41" s="297"/>
    </row>
    <row r="42" spans="1:11" s="285" customFormat="1">
      <c r="A42" s="279"/>
      <c r="B42" s="310" t="s">
        <v>720</v>
      </c>
      <c r="C42" s="283" t="s">
        <v>731</v>
      </c>
      <c r="F42" s="572"/>
      <c r="I42" s="295"/>
      <c r="J42" s="296"/>
      <c r="K42" s="297"/>
    </row>
    <row r="43" spans="1:11" s="285" customFormat="1">
      <c r="A43" s="279"/>
      <c r="B43" s="310" t="s">
        <v>721</v>
      </c>
      <c r="C43" s="283" t="s">
        <v>732</v>
      </c>
      <c r="F43" s="572"/>
      <c r="I43" s="295"/>
      <c r="J43" s="296"/>
      <c r="K43" s="297"/>
    </row>
    <row r="44" spans="1:11" s="285" customFormat="1" ht="36">
      <c r="A44" s="279"/>
      <c r="B44" s="310" t="s">
        <v>722</v>
      </c>
      <c r="C44" s="283" t="s">
        <v>733</v>
      </c>
      <c r="F44" s="572"/>
      <c r="I44" s="295"/>
      <c r="J44" s="296"/>
      <c r="K44" s="297"/>
    </row>
    <row r="45" spans="1:11" s="285" customFormat="1">
      <c r="A45" s="279"/>
      <c r="B45" s="310" t="s">
        <v>470</v>
      </c>
      <c r="C45" s="283" t="s">
        <v>479</v>
      </c>
      <c r="F45" s="572"/>
      <c r="I45" s="295"/>
      <c r="J45" s="296"/>
      <c r="K45" s="297"/>
    </row>
    <row r="46" spans="1:11" s="285" customFormat="1">
      <c r="A46" s="279"/>
      <c r="B46" s="310" t="s">
        <v>723</v>
      </c>
      <c r="C46" s="283" t="s">
        <v>734</v>
      </c>
      <c r="F46" s="572"/>
      <c r="I46" s="295"/>
      <c r="J46" s="296"/>
      <c r="K46" s="297"/>
    </row>
    <row r="47" spans="1:11" s="285" customFormat="1" ht="22.5">
      <c r="A47" s="279"/>
      <c r="B47" s="310" t="s">
        <v>475</v>
      </c>
      <c r="C47" s="283" t="s">
        <v>735</v>
      </c>
      <c r="F47" s="572"/>
      <c r="I47" s="295"/>
      <c r="J47" s="296"/>
      <c r="K47" s="297"/>
    </row>
    <row r="48" spans="1:11" s="285" customFormat="1" ht="22.5">
      <c r="A48" s="279"/>
      <c r="B48" s="310" t="s">
        <v>476</v>
      </c>
      <c r="C48" s="283" t="s">
        <v>736</v>
      </c>
      <c r="F48" s="572"/>
      <c r="I48" s="295"/>
      <c r="J48" s="296"/>
      <c r="K48" s="297"/>
    </row>
    <row r="49" spans="1:11" s="285" customFormat="1">
      <c r="A49" s="279"/>
      <c r="B49" s="310" t="s">
        <v>724</v>
      </c>
      <c r="C49" s="283" t="s">
        <v>524</v>
      </c>
      <c r="F49" s="572"/>
      <c r="I49" s="295"/>
      <c r="J49" s="296"/>
      <c r="K49" s="297"/>
    </row>
    <row r="50" spans="1:11" s="285" customFormat="1" ht="24">
      <c r="A50" s="279"/>
      <c r="B50" s="310" t="s">
        <v>725</v>
      </c>
      <c r="C50" s="283" t="s">
        <v>737</v>
      </c>
      <c r="F50" s="572"/>
      <c r="I50" s="295"/>
      <c r="J50" s="296"/>
      <c r="K50" s="297"/>
    </row>
    <row r="51" spans="1:11" s="285" customFormat="1" ht="24">
      <c r="A51" s="279"/>
      <c r="B51" s="310" t="s">
        <v>726</v>
      </c>
      <c r="C51" s="283" t="s">
        <v>738</v>
      </c>
      <c r="F51" s="572"/>
      <c r="I51" s="295"/>
      <c r="J51" s="296"/>
      <c r="K51" s="297"/>
    </row>
    <row r="52" spans="1:11" s="285" customFormat="1" ht="36">
      <c r="A52" s="279"/>
      <c r="B52" s="310" t="s">
        <v>727</v>
      </c>
      <c r="C52" s="283" t="s">
        <v>739</v>
      </c>
      <c r="F52" s="572"/>
      <c r="I52" s="295"/>
      <c r="J52" s="296"/>
      <c r="K52" s="297"/>
    </row>
    <row r="53" spans="1:11" s="285" customFormat="1" ht="22.5">
      <c r="A53" s="279"/>
      <c r="B53" s="310" t="s">
        <v>474</v>
      </c>
      <c r="C53" s="283" t="s">
        <v>740</v>
      </c>
      <c r="F53" s="572"/>
      <c r="I53" s="295"/>
      <c r="J53" s="296"/>
      <c r="K53" s="297"/>
    </row>
    <row r="54" spans="1:11" s="285" customFormat="1" ht="45">
      <c r="A54" s="279"/>
      <c r="B54" s="310" t="s">
        <v>466</v>
      </c>
      <c r="C54" s="283" t="s">
        <v>948</v>
      </c>
      <c r="F54" s="572"/>
      <c r="I54" s="295"/>
      <c r="J54" s="296"/>
      <c r="K54" s="297"/>
    </row>
    <row r="55" spans="1:11" s="285" customFormat="1" ht="24">
      <c r="A55" s="279"/>
      <c r="B55" s="310" t="s">
        <v>728</v>
      </c>
      <c r="C55" s="283" t="s">
        <v>741</v>
      </c>
      <c r="F55" s="572"/>
      <c r="I55" s="295"/>
      <c r="J55" s="296"/>
      <c r="K55" s="297"/>
    </row>
    <row r="56" spans="1:11" s="285" customFormat="1" ht="72">
      <c r="A56" s="279"/>
      <c r="B56" s="310" t="s">
        <v>478</v>
      </c>
      <c r="C56" s="283" t="s">
        <v>742</v>
      </c>
      <c r="D56" s="347" t="s">
        <v>297</v>
      </c>
      <c r="E56" s="347">
        <v>38</v>
      </c>
      <c r="F56" s="519"/>
      <c r="G56" s="346">
        <f>IF(OSNOVA!$B$43=1,E56*F56,"")</f>
        <v>0</v>
      </c>
      <c r="I56" s="295"/>
      <c r="J56" s="296"/>
      <c r="K56" s="297"/>
    </row>
    <row r="57" spans="1:11" s="285" customFormat="1">
      <c r="A57" s="279"/>
      <c r="B57" s="294"/>
      <c r="C57" s="283"/>
      <c r="F57" s="572"/>
      <c r="I57" s="295"/>
      <c r="J57" s="296"/>
      <c r="K57" s="297"/>
    </row>
    <row r="58" spans="1:11" s="285" customFormat="1">
      <c r="A58" s="344" t="str">
        <f>$B$35</f>
        <v>V.</v>
      </c>
      <c r="B58" s="343">
        <f>COUNT($A$36:B56)+1</f>
        <v>2</v>
      </c>
      <c r="C58" s="275" t="s">
        <v>743</v>
      </c>
      <c r="F58" s="572"/>
      <c r="I58" s="295"/>
      <c r="J58" s="296"/>
      <c r="K58" s="297"/>
    </row>
    <row r="59" spans="1:11" s="285" customFormat="1">
      <c r="A59" s="344"/>
      <c r="B59" s="310" t="s">
        <v>715</v>
      </c>
      <c r="C59" s="283" t="s">
        <v>744</v>
      </c>
      <c r="D59" s="283"/>
      <c r="E59" s="283"/>
      <c r="F59" s="571"/>
      <c r="G59" s="283"/>
      <c r="I59" s="295"/>
      <c r="J59" s="296"/>
      <c r="K59" s="297"/>
    </row>
    <row r="60" spans="1:11" s="285" customFormat="1" ht="22.5">
      <c r="A60" s="344"/>
      <c r="B60" s="310" t="s">
        <v>480</v>
      </c>
      <c r="C60" s="283" t="s">
        <v>716</v>
      </c>
      <c r="D60" s="283"/>
      <c r="E60" s="283"/>
      <c r="F60" s="571"/>
      <c r="G60" s="283"/>
      <c r="I60" s="295"/>
      <c r="J60" s="296"/>
      <c r="K60" s="297"/>
    </row>
    <row r="61" spans="1:11" s="285" customFormat="1" ht="60">
      <c r="A61" s="344"/>
      <c r="B61" s="310" t="s">
        <v>719</v>
      </c>
      <c r="C61" s="283" t="s">
        <v>729</v>
      </c>
      <c r="D61" s="283"/>
      <c r="E61" s="283"/>
      <c r="F61" s="571"/>
      <c r="G61" s="283"/>
      <c r="I61" s="295"/>
      <c r="J61" s="296"/>
      <c r="K61" s="297"/>
    </row>
    <row r="62" spans="1:11" s="285" customFormat="1" ht="60">
      <c r="A62" s="344"/>
      <c r="B62" s="310" t="s">
        <v>473</v>
      </c>
      <c r="C62" s="283" t="s">
        <v>745</v>
      </c>
      <c r="F62" s="572"/>
      <c r="I62" s="295"/>
      <c r="J62" s="296"/>
      <c r="K62" s="297"/>
    </row>
    <row r="63" spans="1:11" s="285" customFormat="1">
      <c r="A63" s="344"/>
      <c r="B63" s="310" t="s">
        <v>720</v>
      </c>
      <c r="C63" s="283" t="s">
        <v>731</v>
      </c>
      <c r="F63" s="572"/>
      <c r="I63" s="295"/>
      <c r="J63" s="296"/>
      <c r="K63" s="297"/>
    </row>
    <row r="64" spans="1:11" s="285" customFormat="1">
      <c r="A64" s="344"/>
      <c r="B64" s="310" t="s">
        <v>721</v>
      </c>
      <c r="C64" s="283" t="s">
        <v>732</v>
      </c>
      <c r="F64" s="572"/>
      <c r="I64" s="295"/>
      <c r="J64" s="296"/>
      <c r="K64" s="297"/>
    </row>
    <row r="65" spans="1:11" s="285" customFormat="1" ht="36">
      <c r="A65" s="344"/>
      <c r="B65" s="310" t="s">
        <v>722</v>
      </c>
      <c r="C65" s="283" t="s">
        <v>733</v>
      </c>
      <c r="F65" s="572"/>
      <c r="I65" s="295"/>
      <c r="J65" s="296"/>
      <c r="K65" s="297"/>
    </row>
    <row r="66" spans="1:11" s="285" customFormat="1">
      <c r="A66" s="344"/>
      <c r="B66" s="310" t="s">
        <v>470</v>
      </c>
      <c r="C66" s="283" t="s">
        <v>479</v>
      </c>
      <c r="F66" s="572"/>
      <c r="I66" s="295"/>
      <c r="J66" s="296"/>
      <c r="K66" s="297"/>
    </row>
    <row r="67" spans="1:11" s="285" customFormat="1">
      <c r="A67" s="344"/>
      <c r="B67" s="310" t="s">
        <v>723</v>
      </c>
      <c r="C67" s="283" t="s">
        <v>734</v>
      </c>
      <c r="F67" s="572"/>
      <c r="I67" s="295"/>
      <c r="J67" s="296"/>
      <c r="K67" s="297"/>
    </row>
    <row r="68" spans="1:11" s="285" customFormat="1" ht="22.5">
      <c r="A68" s="344"/>
      <c r="B68" s="310" t="s">
        <v>475</v>
      </c>
      <c r="C68" s="283" t="s">
        <v>735</v>
      </c>
      <c r="F68" s="572"/>
      <c r="I68" s="295"/>
      <c r="J68" s="296"/>
      <c r="K68" s="297"/>
    </row>
    <row r="69" spans="1:11" s="285" customFormat="1" ht="22.5">
      <c r="A69" s="344"/>
      <c r="B69" s="310" t="s">
        <v>476</v>
      </c>
      <c r="C69" s="283" t="s">
        <v>736</v>
      </c>
      <c r="F69" s="572"/>
      <c r="I69" s="295"/>
      <c r="J69" s="296"/>
      <c r="K69" s="297"/>
    </row>
    <row r="70" spans="1:11" s="285" customFormat="1">
      <c r="A70" s="344"/>
      <c r="B70" s="310" t="s">
        <v>724</v>
      </c>
      <c r="C70" s="283" t="s">
        <v>524</v>
      </c>
      <c r="F70" s="572"/>
      <c r="I70" s="295"/>
      <c r="J70" s="296"/>
      <c r="K70" s="297"/>
    </row>
    <row r="71" spans="1:11" s="285" customFormat="1" ht="24">
      <c r="A71" s="344"/>
      <c r="B71" s="310" t="s">
        <v>725</v>
      </c>
      <c r="C71" s="283" t="s">
        <v>737</v>
      </c>
      <c r="F71" s="572"/>
      <c r="I71" s="295"/>
      <c r="J71" s="296"/>
      <c r="K71" s="297"/>
    </row>
    <row r="72" spans="1:11" s="285" customFormat="1" ht="22.5">
      <c r="A72" s="344"/>
      <c r="B72" s="310" t="s">
        <v>726</v>
      </c>
      <c r="C72" s="283" t="s">
        <v>524</v>
      </c>
      <c r="F72" s="572"/>
      <c r="I72" s="295"/>
      <c r="J72" s="296"/>
      <c r="K72" s="297"/>
    </row>
    <row r="73" spans="1:11" s="285" customFormat="1" ht="36">
      <c r="A73" s="344"/>
      <c r="B73" s="310" t="s">
        <v>727</v>
      </c>
      <c r="C73" s="283" t="s">
        <v>746</v>
      </c>
      <c r="F73" s="572"/>
      <c r="I73" s="295"/>
      <c r="J73" s="296"/>
      <c r="K73" s="297"/>
    </row>
    <row r="74" spans="1:11" s="285" customFormat="1" ht="22.5">
      <c r="A74" s="344"/>
      <c r="B74" s="310" t="s">
        <v>474</v>
      </c>
      <c r="C74" s="283" t="s">
        <v>740</v>
      </c>
      <c r="F74" s="572"/>
      <c r="I74" s="295"/>
      <c r="J74" s="296"/>
      <c r="K74" s="297"/>
    </row>
    <row r="75" spans="1:11" s="285" customFormat="1" ht="45">
      <c r="A75" s="344"/>
      <c r="B75" s="310" t="s">
        <v>466</v>
      </c>
      <c r="C75" s="283" t="s">
        <v>948</v>
      </c>
      <c r="F75" s="572"/>
      <c r="I75" s="295"/>
      <c r="J75" s="296"/>
      <c r="K75" s="297"/>
    </row>
    <row r="76" spans="1:11" s="285" customFormat="1" ht="24">
      <c r="A76" s="344"/>
      <c r="B76" s="310" t="s">
        <v>728</v>
      </c>
      <c r="C76" s="283" t="s">
        <v>741</v>
      </c>
      <c r="F76" s="572"/>
      <c r="I76" s="295"/>
      <c r="J76" s="296"/>
      <c r="K76" s="297"/>
    </row>
    <row r="77" spans="1:11" s="285" customFormat="1" ht="72">
      <c r="A77" s="344"/>
      <c r="B77" s="310" t="s">
        <v>478</v>
      </c>
      <c r="C77" s="283" t="s">
        <v>742</v>
      </c>
      <c r="D77" s="347" t="s">
        <v>297</v>
      </c>
      <c r="E77" s="347">
        <v>16</v>
      </c>
      <c r="F77" s="519"/>
      <c r="G77" s="346">
        <f>IF(OSNOVA!$B$43=1,E77*F77,"")</f>
        <v>0</v>
      </c>
      <c r="I77" s="295"/>
      <c r="J77" s="296"/>
      <c r="K77" s="297"/>
    </row>
    <row r="78" spans="1:11" s="285" customFormat="1">
      <c r="A78" s="344"/>
      <c r="B78" s="343"/>
      <c r="C78" s="275"/>
      <c r="F78" s="572"/>
      <c r="I78" s="295"/>
      <c r="J78" s="296"/>
      <c r="K78" s="297"/>
    </row>
    <row r="79" spans="1:11" s="285" customFormat="1">
      <c r="A79" s="344" t="str">
        <f>$B$35</f>
        <v>V.</v>
      </c>
      <c r="B79" s="343">
        <f>COUNT($A$36:B58)+1</f>
        <v>3</v>
      </c>
      <c r="C79" s="275" t="s">
        <v>747</v>
      </c>
      <c r="F79" s="572"/>
      <c r="I79" s="295"/>
      <c r="J79" s="296"/>
      <c r="K79" s="297"/>
    </row>
    <row r="80" spans="1:11" s="285" customFormat="1">
      <c r="A80" s="279"/>
      <c r="B80" s="310" t="s">
        <v>715</v>
      </c>
      <c r="C80" s="283" t="s">
        <v>748</v>
      </c>
      <c r="F80" s="572"/>
      <c r="I80" s="295"/>
      <c r="J80" s="296"/>
      <c r="K80" s="297"/>
    </row>
    <row r="81" spans="1:11" s="285" customFormat="1" ht="22.5">
      <c r="A81" s="279"/>
      <c r="B81" s="310" t="s">
        <v>480</v>
      </c>
      <c r="C81" s="283" t="s">
        <v>749</v>
      </c>
      <c r="F81" s="572"/>
      <c r="I81" s="295"/>
      <c r="J81" s="296"/>
      <c r="K81" s="297"/>
    </row>
    <row r="82" spans="1:11" s="285" customFormat="1" ht="60">
      <c r="A82" s="279"/>
      <c r="B82" s="310" t="s">
        <v>719</v>
      </c>
      <c r="C82" s="283" t="s">
        <v>729</v>
      </c>
      <c r="F82" s="572"/>
      <c r="I82" s="295"/>
      <c r="J82" s="296"/>
      <c r="K82" s="297"/>
    </row>
    <row r="83" spans="1:11" s="285" customFormat="1" ht="48">
      <c r="A83" s="279"/>
      <c r="B83" s="310" t="s">
        <v>473</v>
      </c>
      <c r="C83" s="283" t="s">
        <v>750</v>
      </c>
      <c r="F83" s="572"/>
      <c r="I83" s="295"/>
      <c r="J83" s="296"/>
      <c r="K83" s="297"/>
    </row>
    <row r="84" spans="1:11" s="285" customFormat="1">
      <c r="A84" s="279"/>
      <c r="B84" s="310" t="s">
        <v>720</v>
      </c>
      <c r="C84" s="283" t="s">
        <v>731</v>
      </c>
      <c r="F84" s="572"/>
      <c r="I84" s="295"/>
      <c r="J84" s="296"/>
      <c r="K84" s="297"/>
    </row>
    <row r="85" spans="1:11" s="285" customFormat="1">
      <c r="A85" s="279"/>
      <c r="B85" s="310" t="s">
        <v>721</v>
      </c>
      <c r="C85" s="283" t="s">
        <v>732</v>
      </c>
      <c r="F85" s="572"/>
      <c r="I85" s="295"/>
      <c r="J85" s="296"/>
      <c r="K85" s="297"/>
    </row>
    <row r="86" spans="1:11" s="285" customFormat="1" ht="36">
      <c r="A86" s="279"/>
      <c r="B86" s="310" t="s">
        <v>722</v>
      </c>
      <c r="C86" s="283" t="s">
        <v>733</v>
      </c>
      <c r="F86" s="572"/>
      <c r="I86" s="295"/>
      <c r="J86" s="296"/>
      <c r="K86" s="297"/>
    </row>
    <row r="87" spans="1:11" s="285" customFormat="1">
      <c r="A87" s="279"/>
      <c r="B87" s="310" t="s">
        <v>470</v>
      </c>
      <c r="C87" s="283" t="s">
        <v>479</v>
      </c>
      <c r="F87" s="572"/>
      <c r="I87" s="295"/>
      <c r="J87" s="296"/>
      <c r="K87" s="297"/>
    </row>
    <row r="88" spans="1:11" s="285" customFormat="1">
      <c r="A88" s="279"/>
      <c r="B88" s="310" t="s">
        <v>723</v>
      </c>
      <c r="C88" s="283" t="s">
        <v>734</v>
      </c>
      <c r="F88" s="572"/>
      <c r="I88" s="295"/>
      <c r="J88" s="296"/>
      <c r="K88" s="297"/>
    </row>
    <row r="89" spans="1:11" s="285" customFormat="1" ht="22.5">
      <c r="A89" s="279"/>
      <c r="B89" s="310" t="s">
        <v>475</v>
      </c>
      <c r="C89" s="283" t="s">
        <v>735</v>
      </c>
      <c r="F89" s="572"/>
      <c r="I89" s="295"/>
      <c r="J89" s="296"/>
      <c r="K89" s="297"/>
    </row>
    <row r="90" spans="1:11" s="285" customFormat="1" ht="22.5">
      <c r="A90" s="279"/>
      <c r="B90" s="310" t="s">
        <v>476</v>
      </c>
      <c r="C90" s="283" t="s">
        <v>736</v>
      </c>
      <c r="F90" s="572"/>
      <c r="I90" s="295"/>
      <c r="J90" s="296"/>
      <c r="K90" s="297"/>
    </row>
    <row r="91" spans="1:11" s="285" customFormat="1">
      <c r="A91" s="279"/>
      <c r="B91" s="310" t="s">
        <v>724</v>
      </c>
      <c r="C91" s="283" t="s">
        <v>524</v>
      </c>
      <c r="F91" s="572"/>
      <c r="I91" s="295"/>
      <c r="J91" s="296"/>
      <c r="K91" s="297"/>
    </row>
    <row r="92" spans="1:11" s="285" customFormat="1" ht="24">
      <c r="A92" s="279"/>
      <c r="B92" s="310" t="s">
        <v>725</v>
      </c>
      <c r="C92" s="283" t="s">
        <v>737</v>
      </c>
      <c r="F92" s="572"/>
      <c r="I92" s="295"/>
      <c r="J92" s="296"/>
      <c r="K92" s="297"/>
    </row>
    <row r="93" spans="1:11" s="285" customFormat="1" ht="22.5">
      <c r="A93" s="279"/>
      <c r="B93" s="310" t="s">
        <v>726</v>
      </c>
      <c r="C93" s="283" t="s">
        <v>524</v>
      </c>
      <c r="F93" s="572"/>
      <c r="I93" s="295"/>
      <c r="J93" s="296"/>
      <c r="K93" s="297"/>
    </row>
    <row r="94" spans="1:11" s="285" customFormat="1" ht="22.5">
      <c r="A94" s="279"/>
      <c r="B94" s="310" t="s">
        <v>727</v>
      </c>
      <c r="C94" s="283" t="s">
        <v>524</v>
      </c>
      <c r="F94" s="572"/>
      <c r="I94" s="295"/>
      <c r="J94" s="296"/>
      <c r="K94" s="297"/>
    </row>
    <row r="95" spans="1:11" s="285" customFormat="1" ht="22.5">
      <c r="A95" s="279"/>
      <c r="B95" s="310" t="s">
        <v>474</v>
      </c>
      <c r="C95" s="283" t="s">
        <v>740</v>
      </c>
      <c r="F95" s="572"/>
      <c r="I95" s="295"/>
      <c r="J95" s="296"/>
      <c r="K95" s="297"/>
    </row>
    <row r="96" spans="1:11" s="285" customFormat="1" ht="45">
      <c r="A96" s="279"/>
      <c r="B96" s="310" t="s">
        <v>466</v>
      </c>
      <c r="C96" s="283" t="s">
        <v>948</v>
      </c>
      <c r="F96" s="572"/>
      <c r="I96" s="295"/>
      <c r="J96" s="296"/>
      <c r="K96" s="297"/>
    </row>
    <row r="97" spans="1:11" s="285" customFormat="1" ht="24">
      <c r="A97" s="279"/>
      <c r="B97" s="310" t="s">
        <v>728</v>
      </c>
      <c r="C97" s="283" t="s">
        <v>741</v>
      </c>
      <c r="F97" s="572"/>
      <c r="I97" s="295"/>
      <c r="J97" s="296"/>
      <c r="K97" s="297"/>
    </row>
    <row r="98" spans="1:11" s="285" customFormat="1" ht="72">
      <c r="A98" s="344"/>
      <c r="B98" s="310" t="s">
        <v>478</v>
      </c>
      <c r="C98" s="283" t="s">
        <v>755</v>
      </c>
      <c r="D98" s="347" t="s">
        <v>297</v>
      </c>
      <c r="E98" s="347">
        <v>3</v>
      </c>
      <c r="F98" s="519"/>
      <c r="G98" s="346">
        <f>IF(OSNOVA!$B$43=1,E98*F98,"")</f>
        <v>0</v>
      </c>
      <c r="I98" s="295"/>
      <c r="J98" s="296"/>
      <c r="K98" s="297"/>
    </row>
    <row r="99" spans="1:11" s="285" customFormat="1">
      <c r="A99" s="279"/>
      <c r="B99" s="310"/>
      <c r="C99" s="283"/>
      <c r="F99" s="572"/>
      <c r="I99" s="295"/>
      <c r="J99" s="296"/>
      <c r="K99" s="297"/>
    </row>
    <row r="100" spans="1:11" s="285" customFormat="1">
      <c r="A100" s="344" t="str">
        <f>$B$35</f>
        <v>V.</v>
      </c>
      <c r="B100" s="343">
        <f>COUNT($A$36:B98)+1</f>
        <v>4</v>
      </c>
      <c r="C100" s="275" t="s">
        <v>751</v>
      </c>
      <c r="F100" s="572"/>
      <c r="I100" s="295"/>
      <c r="J100" s="296"/>
      <c r="K100" s="297"/>
    </row>
    <row r="101" spans="1:11" s="285" customFormat="1">
      <c r="A101" s="279"/>
      <c r="B101" s="310" t="s">
        <v>715</v>
      </c>
      <c r="C101" s="283" t="s">
        <v>752</v>
      </c>
      <c r="F101" s="572"/>
      <c r="I101" s="295"/>
      <c r="J101" s="296"/>
      <c r="K101" s="297"/>
    </row>
    <row r="102" spans="1:11" s="285" customFormat="1" ht="22.5">
      <c r="A102" s="279"/>
      <c r="B102" s="310" t="s">
        <v>480</v>
      </c>
      <c r="C102" s="283" t="s">
        <v>716</v>
      </c>
      <c r="F102" s="572"/>
      <c r="I102" s="295"/>
      <c r="J102" s="296"/>
      <c r="K102" s="297"/>
    </row>
    <row r="103" spans="1:11" s="285" customFormat="1" ht="60">
      <c r="A103" s="279"/>
      <c r="B103" s="310" t="s">
        <v>719</v>
      </c>
      <c r="C103" s="283" t="s">
        <v>729</v>
      </c>
      <c r="F103" s="572"/>
      <c r="I103" s="295"/>
      <c r="J103" s="296"/>
      <c r="K103" s="297"/>
    </row>
    <row r="104" spans="1:11" s="285" customFormat="1">
      <c r="A104" s="279"/>
      <c r="B104" s="310" t="s">
        <v>473</v>
      </c>
      <c r="C104" s="283" t="s">
        <v>753</v>
      </c>
      <c r="F104" s="572"/>
      <c r="I104" s="295"/>
      <c r="J104" s="296"/>
      <c r="K104" s="297"/>
    </row>
    <row r="105" spans="1:11" s="285" customFormat="1">
      <c r="A105" s="279"/>
      <c r="B105" s="310" t="s">
        <v>720</v>
      </c>
      <c r="C105" s="283" t="s">
        <v>731</v>
      </c>
      <c r="F105" s="572"/>
      <c r="I105" s="295"/>
      <c r="J105" s="296"/>
      <c r="K105" s="297"/>
    </row>
    <row r="106" spans="1:11" s="285" customFormat="1">
      <c r="A106" s="279"/>
      <c r="B106" s="310" t="s">
        <v>721</v>
      </c>
      <c r="C106" s="283" t="s">
        <v>732</v>
      </c>
      <c r="F106" s="572"/>
      <c r="I106" s="295"/>
      <c r="J106" s="296"/>
      <c r="K106" s="297"/>
    </row>
    <row r="107" spans="1:11" s="285" customFormat="1" ht="36">
      <c r="A107" s="279"/>
      <c r="B107" s="310" t="s">
        <v>722</v>
      </c>
      <c r="C107" s="283" t="s">
        <v>733</v>
      </c>
      <c r="F107" s="572"/>
      <c r="I107" s="295"/>
      <c r="J107" s="296"/>
      <c r="K107" s="297"/>
    </row>
    <row r="108" spans="1:11" s="285" customFormat="1">
      <c r="A108" s="279"/>
      <c r="B108" s="310" t="s">
        <v>470</v>
      </c>
      <c r="C108" s="283" t="s">
        <v>479</v>
      </c>
      <c r="F108" s="572"/>
      <c r="I108" s="295"/>
      <c r="J108" s="296"/>
      <c r="K108" s="297"/>
    </row>
    <row r="109" spans="1:11" s="285" customFormat="1">
      <c r="A109" s="279"/>
      <c r="B109" s="310" t="s">
        <v>723</v>
      </c>
      <c r="C109" s="283" t="s">
        <v>734</v>
      </c>
      <c r="F109" s="572"/>
      <c r="I109" s="295"/>
      <c r="J109" s="296"/>
      <c r="K109" s="297"/>
    </row>
    <row r="110" spans="1:11" s="285" customFormat="1" ht="22.5">
      <c r="A110" s="279"/>
      <c r="B110" s="310" t="s">
        <v>475</v>
      </c>
      <c r="C110" s="283" t="s">
        <v>735</v>
      </c>
      <c r="F110" s="572"/>
      <c r="I110" s="295"/>
      <c r="J110" s="296"/>
      <c r="K110" s="297"/>
    </row>
    <row r="111" spans="1:11" s="285" customFormat="1" ht="22.5">
      <c r="A111" s="279"/>
      <c r="B111" s="310" t="s">
        <v>476</v>
      </c>
      <c r="C111" s="283" t="s">
        <v>736</v>
      </c>
      <c r="F111" s="572"/>
      <c r="I111" s="295"/>
      <c r="J111" s="296"/>
      <c r="K111" s="297"/>
    </row>
    <row r="112" spans="1:11" s="285" customFormat="1">
      <c r="A112" s="279"/>
      <c r="B112" s="310" t="s">
        <v>724</v>
      </c>
      <c r="C112" s="283" t="s">
        <v>524</v>
      </c>
      <c r="F112" s="572"/>
      <c r="I112" s="295"/>
      <c r="J112" s="296"/>
      <c r="K112" s="297"/>
    </row>
    <row r="113" spans="1:11" s="285" customFormat="1" ht="36">
      <c r="A113" s="279"/>
      <c r="B113" s="310" t="s">
        <v>725</v>
      </c>
      <c r="C113" s="283" t="s">
        <v>754</v>
      </c>
      <c r="F113" s="572"/>
      <c r="I113" s="295"/>
      <c r="J113" s="296"/>
      <c r="K113" s="297"/>
    </row>
    <row r="114" spans="1:11" s="285" customFormat="1" ht="22.5">
      <c r="A114" s="279"/>
      <c r="B114" s="310" t="s">
        <v>726</v>
      </c>
      <c r="C114" s="283" t="s">
        <v>524</v>
      </c>
      <c r="F114" s="572"/>
      <c r="I114" s="295"/>
      <c r="J114" s="296"/>
      <c r="K114" s="297"/>
    </row>
    <row r="115" spans="1:11" s="285" customFormat="1" ht="22.5">
      <c r="A115" s="279"/>
      <c r="B115" s="310" t="s">
        <v>727</v>
      </c>
      <c r="C115" s="283" t="s">
        <v>524</v>
      </c>
      <c r="F115" s="572"/>
      <c r="I115" s="295"/>
      <c r="J115" s="296"/>
      <c r="K115" s="297"/>
    </row>
    <row r="116" spans="1:11" s="285" customFormat="1" ht="22.5">
      <c r="A116" s="279"/>
      <c r="B116" s="310" t="s">
        <v>474</v>
      </c>
      <c r="C116" s="283" t="s">
        <v>740</v>
      </c>
      <c r="D116" s="347"/>
      <c r="E116" s="347"/>
      <c r="F116" s="519"/>
      <c r="G116" s="346"/>
      <c r="I116" s="295"/>
      <c r="J116" s="296"/>
      <c r="K116" s="297"/>
    </row>
    <row r="117" spans="1:11" s="285" customFormat="1" ht="45">
      <c r="A117" s="279"/>
      <c r="B117" s="310" t="s">
        <v>466</v>
      </c>
      <c r="C117" s="283" t="s">
        <v>948</v>
      </c>
      <c r="D117" s="347"/>
      <c r="E117" s="347"/>
      <c r="F117" s="519"/>
      <c r="G117" s="346"/>
      <c r="I117" s="295"/>
      <c r="J117" s="296"/>
      <c r="K117" s="297"/>
    </row>
    <row r="118" spans="1:11" s="285" customFormat="1" ht="24">
      <c r="A118" s="279"/>
      <c r="B118" s="310" t="s">
        <v>728</v>
      </c>
      <c r="C118" s="283" t="s">
        <v>741</v>
      </c>
      <c r="D118" s="347"/>
      <c r="E118" s="347"/>
      <c r="F118" s="519"/>
      <c r="G118" s="346"/>
      <c r="I118" s="295"/>
      <c r="J118" s="296"/>
      <c r="K118" s="297"/>
    </row>
    <row r="119" spans="1:11" s="285" customFormat="1" ht="72">
      <c r="A119" s="344"/>
      <c r="B119" s="310" t="s">
        <v>478</v>
      </c>
      <c r="C119" s="283" t="s">
        <v>742</v>
      </c>
      <c r="D119" s="347" t="s">
        <v>297</v>
      </c>
      <c r="E119" s="347">
        <v>3</v>
      </c>
      <c r="F119" s="519"/>
      <c r="G119" s="346">
        <f>IF(OSNOVA!$B$43=1,E119*F119,"")</f>
        <v>0</v>
      </c>
      <c r="I119" s="295"/>
      <c r="J119" s="296"/>
      <c r="K119" s="297"/>
    </row>
    <row r="120" spans="1:11" s="285" customFormat="1">
      <c r="A120" s="344"/>
      <c r="B120" s="310"/>
      <c r="C120" s="283"/>
      <c r="D120" s="347"/>
      <c r="E120" s="347"/>
      <c r="F120" s="519"/>
      <c r="G120" s="346"/>
      <c r="I120" s="295"/>
      <c r="J120" s="296"/>
      <c r="K120" s="297"/>
    </row>
    <row r="121" spans="1:11" s="285" customFormat="1">
      <c r="A121" s="344" t="str">
        <f>$B$35</f>
        <v>V.</v>
      </c>
      <c r="B121" s="343">
        <f>COUNT($A$36:B119)+1</f>
        <v>5</v>
      </c>
      <c r="C121" s="275" t="s">
        <v>756</v>
      </c>
      <c r="F121" s="572"/>
      <c r="I121" s="295"/>
      <c r="J121" s="296"/>
      <c r="K121" s="297"/>
    </row>
    <row r="122" spans="1:11" s="285" customFormat="1">
      <c r="A122" s="279"/>
      <c r="B122" s="310" t="s">
        <v>715</v>
      </c>
      <c r="C122" s="283" t="s">
        <v>757</v>
      </c>
      <c r="F122" s="572"/>
      <c r="I122" s="295"/>
      <c r="J122" s="296"/>
      <c r="K122" s="297"/>
    </row>
    <row r="123" spans="1:11" s="285" customFormat="1" ht="22.5">
      <c r="A123" s="279"/>
      <c r="B123" s="310" t="s">
        <v>480</v>
      </c>
      <c r="C123" s="283" t="s">
        <v>758</v>
      </c>
      <c r="F123" s="572"/>
      <c r="I123" s="295"/>
      <c r="J123" s="296"/>
      <c r="K123" s="297"/>
    </row>
    <row r="124" spans="1:11" s="285" customFormat="1" ht="22.5">
      <c r="A124" s="279"/>
      <c r="B124" s="310" t="s">
        <v>759</v>
      </c>
      <c r="C124" s="283" t="s">
        <v>760</v>
      </c>
      <c r="F124" s="572"/>
      <c r="I124" s="295"/>
      <c r="J124" s="296"/>
      <c r="K124" s="297"/>
    </row>
    <row r="125" spans="1:11" s="285" customFormat="1" ht="60">
      <c r="A125" s="279"/>
      <c r="B125" s="310" t="s">
        <v>719</v>
      </c>
      <c r="C125" s="283" t="s">
        <v>729</v>
      </c>
      <c r="F125" s="572"/>
      <c r="I125" s="295"/>
      <c r="J125" s="296"/>
      <c r="K125" s="297"/>
    </row>
    <row r="126" spans="1:11" s="285" customFormat="1" ht="72">
      <c r="A126" s="279"/>
      <c r="B126" s="310" t="s">
        <v>473</v>
      </c>
      <c r="C126" s="283" t="s">
        <v>1117</v>
      </c>
      <c r="F126" s="572"/>
      <c r="I126" s="295"/>
      <c r="J126" s="296"/>
      <c r="K126" s="297"/>
    </row>
    <row r="127" spans="1:11" s="285" customFormat="1">
      <c r="A127" s="279"/>
      <c r="B127" s="310" t="s">
        <v>720</v>
      </c>
      <c r="C127" s="283" t="s">
        <v>731</v>
      </c>
      <c r="F127" s="572"/>
      <c r="I127" s="295"/>
      <c r="J127" s="296"/>
      <c r="K127" s="297"/>
    </row>
    <row r="128" spans="1:11" s="285" customFormat="1">
      <c r="A128" s="279"/>
      <c r="B128" s="310" t="s">
        <v>721</v>
      </c>
      <c r="C128" s="283" t="s">
        <v>732</v>
      </c>
      <c r="F128" s="572"/>
      <c r="I128" s="295"/>
      <c r="J128" s="296"/>
      <c r="K128" s="297"/>
    </row>
    <row r="129" spans="1:11" s="285" customFormat="1" ht="24">
      <c r="A129" s="279"/>
      <c r="B129" s="310" t="s">
        <v>722</v>
      </c>
      <c r="C129" s="283" t="s">
        <v>761</v>
      </c>
      <c r="F129" s="572"/>
      <c r="I129" s="295"/>
      <c r="J129" s="296"/>
      <c r="K129" s="297"/>
    </row>
    <row r="130" spans="1:11" s="285" customFormat="1">
      <c r="A130" s="279"/>
      <c r="B130" s="310" t="s">
        <v>470</v>
      </c>
      <c r="C130" s="283" t="s">
        <v>479</v>
      </c>
      <c r="F130" s="572"/>
      <c r="I130" s="295"/>
      <c r="J130" s="296"/>
      <c r="K130" s="297"/>
    </row>
    <row r="131" spans="1:11" s="285" customFormat="1">
      <c r="A131" s="279"/>
      <c r="B131" s="310" t="s">
        <v>723</v>
      </c>
      <c r="C131" s="283" t="s">
        <v>762</v>
      </c>
      <c r="F131" s="572"/>
      <c r="I131" s="295"/>
      <c r="J131" s="296"/>
      <c r="K131" s="297"/>
    </row>
    <row r="132" spans="1:11" s="285" customFormat="1" ht="22.5">
      <c r="A132" s="279"/>
      <c r="B132" s="310" t="s">
        <v>475</v>
      </c>
      <c r="C132" s="283" t="s">
        <v>735</v>
      </c>
      <c r="F132" s="572"/>
      <c r="I132" s="295"/>
      <c r="J132" s="296"/>
      <c r="K132" s="297"/>
    </row>
    <row r="133" spans="1:11" s="285" customFormat="1" ht="22.5">
      <c r="A133" s="279"/>
      <c r="B133" s="310" t="s">
        <v>476</v>
      </c>
      <c r="C133" s="283" t="s">
        <v>736</v>
      </c>
      <c r="F133" s="572"/>
      <c r="I133" s="295"/>
      <c r="J133" s="296"/>
      <c r="K133" s="297"/>
    </row>
    <row r="134" spans="1:11" s="285" customFormat="1">
      <c r="A134" s="279"/>
      <c r="B134" s="310" t="s">
        <v>724</v>
      </c>
      <c r="C134" s="283" t="s">
        <v>763</v>
      </c>
      <c r="F134" s="572"/>
      <c r="I134" s="295"/>
      <c r="J134" s="296"/>
      <c r="K134" s="297"/>
    </row>
    <row r="135" spans="1:11" s="285" customFormat="1">
      <c r="A135" s="279"/>
      <c r="B135" s="310" t="s">
        <v>725</v>
      </c>
      <c r="C135" s="283" t="s">
        <v>524</v>
      </c>
      <c r="F135" s="572"/>
      <c r="I135" s="295"/>
      <c r="J135" s="296"/>
      <c r="K135" s="297"/>
    </row>
    <row r="136" spans="1:11" s="285" customFormat="1" ht="22.5">
      <c r="A136" s="279"/>
      <c r="B136" s="310" t="s">
        <v>726</v>
      </c>
      <c r="C136" s="283" t="s">
        <v>524</v>
      </c>
      <c r="F136" s="572"/>
      <c r="I136" s="295"/>
      <c r="J136" s="296"/>
      <c r="K136" s="297"/>
    </row>
    <row r="137" spans="1:11" s="285" customFormat="1" ht="22.5">
      <c r="A137" s="279"/>
      <c r="B137" s="310" t="s">
        <v>727</v>
      </c>
      <c r="C137" s="283" t="s">
        <v>524</v>
      </c>
      <c r="F137" s="572"/>
      <c r="I137" s="295"/>
      <c r="J137" s="296"/>
      <c r="K137" s="297"/>
    </row>
    <row r="138" spans="1:11" s="285" customFormat="1" ht="22.5">
      <c r="A138" s="279"/>
      <c r="B138" s="310" t="s">
        <v>474</v>
      </c>
      <c r="C138" s="283" t="s">
        <v>740</v>
      </c>
      <c r="F138" s="572"/>
      <c r="I138" s="295"/>
      <c r="J138" s="296"/>
      <c r="K138" s="297"/>
    </row>
    <row r="139" spans="1:11" s="285" customFormat="1" ht="45">
      <c r="A139" s="279"/>
      <c r="B139" s="310" t="s">
        <v>466</v>
      </c>
      <c r="C139" s="283" t="s">
        <v>948</v>
      </c>
      <c r="D139" s="347"/>
      <c r="E139" s="347"/>
      <c r="F139" s="519"/>
      <c r="G139" s="346"/>
      <c r="I139" s="295"/>
      <c r="J139" s="296"/>
      <c r="K139" s="297"/>
    </row>
    <row r="140" spans="1:11" s="285" customFormat="1" ht="24">
      <c r="A140" s="279"/>
      <c r="B140" s="310" t="s">
        <v>728</v>
      </c>
      <c r="C140" s="283" t="s">
        <v>741</v>
      </c>
      <c r="D140" s="347"/>
      <c r="E140" s="347"/>
      <c r="F140" s="519"/>
      <c r="G140" s="346"/>
      <c r="I140" s="295"/>
      <c r="J140" s="296"/>
      <c r="K140" s="297"/>
    </row>
    <row r="141" spans="1:11" s="285" customFormat="1" ht="72">
      <c r="A141" s="344"/>
      <c r="B141" s="310" t="s">
        <v>478</v>
      </c>
      <c r="C141" s="283" t="s">
        <v>742</v>
      </c>
      <c r="D141" s="347" t="s">
        <v>297</v>
      </c>
      <c r="E141" s="347">
        <v>5</v>
      </c>
      <c r="F141" s="519"/>
      <c r="G141" s="346">
        <f>IF(OSNOVA!$B$43=1,E141*F141,"")</f>
        <v>0</v>
      </c>
      <c r="I141" s="295"/>
      <c r="J141" s="296"/>
      <c r="K141" s="297"/>
    </row>
    <row r="142" spans="1:11" s="285" customFormat="1">
      <c r="A142" s="279"/>
      <c r="B142" s="310"/>
      <c r="C142" s="283"/>
      <c r="F142" s="572"/>
      <c r="I142" s="295"/>
      <c r="J142" s="296"/>
      <c r="K142" s="297"/>
    </row>
    <row r="143" spans="1:11" s="285" customFormat="1">
      <c r="A143" s="344" t="str">
        <f>$B$35</f>
        <v>V.</v>
      </c>
      <c r="B143" s="343">
        <f>COUNT($A$36:B141)+1</f>
        <v>6</v>
      </c>
      <c r="C143" s="275" t="s">
        <v>764</v>
      </c>
      <c r="F143" s="572"/>
      <c r="I143" s="295"/>
      <c r="J143" s="296"/>
      <c r="K143" s="297"/>
    </row>
    <row r="144" spans="1:11" s="285" customFormat="1">
      <c r="A144" s="279"/>
      <c r="B144" s="310" t="s">
        <v>715</v>
      </c>
      <c r="C144" s="283" t="s">
        <v>757</v>
      </c>
      <c r="F144" s="572"/>
      <c r="I144" s="295"/>
      <c r="J144" s="296"/>
      <c r="K144" s="297"/>
    </row>
    <row r="145" spans="1:11" s="285" customFormat="1" ht="22.5">
      <c r="A145" s="279"/>
      <c r="B145" s="310" t="s">
        <v>480</v>
      </c>
      <c r="C145" s="283" t="s">
        <v>758</v>
      </c>
      <c r="F145" s="572"/>
      <c r="I145" s="295"/>
      <c r="J145" s="296"/>
      <c r="K145" s="297"/>
    </row>
    <row r="146" spans="1:11" s="285" customFormat="1" ht="22.5">
      <c r="A146" s="279"/>
      <c r="B146" s="310" t="s">
        <v>759</v>
      </c>
      <c r="C146" s="283" t="s">
        <v>765</v>
      </c>
      <c r="F146" s="572"/>
      <c r="I146" s="295"/>
      <c r="J146" s="296"/>
      <c r="K146" s="297"/>
    </row>
    <row r="147" spans="1:11" s="285" customFormat="1" ht="60">
      <c r="A147" s="279"/>
      <c r="B147" s="310" t="s">
        <v>719</v>
      </c>
      <c r="C147" s="283" t="s">
        <v>729</v>
      </c>
      <c r="F147" s="572"/>
      <c r="I147" s="295"/>
      <c r="J147" s="296"/>
      <c r="K147" s="297"/>
    </row>
    <row r="148" spans="1:11" s="285" customFormat="1" ht="72">
      <c r="A148" s="279"/>
      <c r="B148" s="310" t="s">
        <v>473</v>
      </c>
      <c r="C148" s="283" t="s">
        <v>1117</v>
      </c>
      <c r="F148" s="572"/>
      <c r="I148" s="295"/>
      <c r="J148" s="296"/>
      <c r="K148" s="297"/>
    </row>
    <row r="149" spans="1:11" s="285" customFormat="1">
      <c r="A149" s="279"/>
      <c r="B149" s="310" t="s">
        <v>720</v>
      </c>
      <c r="C149" s="283" t="s">
        <v>731</v>
      </c>
      <c r="F149" s="572"/>
      <c r="I149" s="295"/>
      <c r="J149" s="296"/>
      <c r="K149" s="297"/>
    </row>
    <row r="150" spans="1:11" s="285" customFormat="1">
      <c r="A150" s="279"/>
      <c r="B150" s="310" t="s">
        <v>721</v>
      </c>
      <c r="C150" s="283" t="s">
        <v>732</v>
      </c>
      <c r="F150" s="572"/>
      <c r="I150" s="295"/>
      <c r="J150" s="296"/>
      <c r="K150" s="297"/>
    </row>
    <row r="151" spans="1:11" s="285" customFormat="1" ht="36">
      <c r="A151" s="279"/>
      <c r="B151" s="310" t="s">
        <v>722</v>
      </c>
      <c r="C151" s="283" t="s">
        <v>766</v>
      </c>
      <c r="F151" s="572"/>
      <c r="I151" s="295"/>
      <c r="J151" s="296"/>
      <c r="K151" s="297"/>
    </row>
    <row r="152" spans="1:11" s="285" customFormat="1">
      <c r="A152" s="279"/>
      <c r="B152" s="310" t="s">
        <v>470</v>
      </c>
      <c r="C152" s="283" t="s">
        <v>504</v>
      </c>
      <c r="F152" s="572"/>
      <c r="I152" s="295"/>
      <c r="J152" s="296"/>
      <c r="K152" s="297"/>
    </row>
    <row r="153" spans="1:11" s="285" customFormat="1">
      <c r="A153" s="279"/>
      <c r="B153" s="310" t="s">
        <v>723</v>
      </c>
      <c r="C153" s="283" t="s">
        <v>762</v>
      </c>
      <c r="F153" s="572"/>
      <c r="I153" s="295"/>
      <c r="J153" s="296"/>
      <c r="K153" s="297"/>
    </row>
    <row r="154" spans="1:11" s="285" customFormat="1" ht="22.5">
      <c r="A154" s="279"/>
      <c r="B154" s="310" t="s">
        <v>475</v>
      </c>
      <c r="C154" s="283" t="s">
        <v>735</v>
      </c>
      <c r="F154" s="572"/>
      <c r="I154" s="295"/>
      <c r="J154" s="296"/>
      <c r="K154" s="297"/>
    </row>
    <row r="155" spans="1:11" s="285" customFormat="1" ht="22.5">
      <c r="A155" s="279"/>
      <c r="B155" s="310" t="s">
        <v>476</v>
      </c>
      <c r="C155" s="283" t="s">
        <v>736</v>
      </c>
      <c r="F155" s="572"/>
      <c r="I155" s="295"/>
      <c r="J155" s="296"/>
      <c r="K155" s="297"/>
    </row>
    <row r="156" spans="1:11" s="285" customFormat="1">
      <c r="A156" s="279"/>
      <c r="B156" s="310" t="s">
        <v>724</v>
      </c>
      <c r="C156" s="283" t="s">
        <v>763</v>
      </c>
      <c r="F156" s="572"/>
      <c r="I156" s="295"/>
      <c r="J156" s="296"/>
      <c r="K156" s="297"/>
    </row>
    <row r="157" spans="1:11" s="285" customFormat="1">
      <c r="A157" s="279"/>
      <c r="B157" s="310" t="s">
        <v>725</v>
      </c>
      <c r="C157" s="283" t="s">
        <v>524</v>
      </c>
      <c r="F157" s="572"/>
      <c r="I157" s="295"/>
      <c r="J157" s="296"/>
      <c r="K157" s="297"/>
    </row>
    <row r="158" spans="1:11" s="285" customFormat="1" ht="22.5">
      <c r="A158" s="279"/>
      <c r="B158" s="310" t="s">
        <v>726</v>
      </c>
      <c r="C158" s="283" t="s">
        <v>524</v>
      </c>
      <c r="D158" s="347"/>
      <c r="E158" s="347"/>
      <c r="F158" s="519"/>
      <c r="G158" s="346"/>
      <c r="I158" s="295"/>
      <c r="J158" s="296"/>
      <c r="K158" s="297"/>
    </row>
    <row r="159" spans="1:11" s="285" customFormat="1" ht="22.5">
      <c r="A159" s="344"/>
      <c r="B159" s="310" t="s">
        <v>727</v>
      </c>
      <c r="C159" s="283" t="s">
        <v>524</v>
      </c>
      <c r="F159" s="572"/>
      <c r="I159" s="295"/>
      <c r="J159" s="296"/>
      <c r="K159" s="297"/>
    </row>
    <row r="160" spans="1:11" s="285" customFormat="1" ht="22.5">
      <c r="A160" s="279"/>
      <c r="B160" s="310" t="s">
        <v>474</v>
      </c>
      <c r="C160" s="283" t="s">
        <v>740</v>
      </c>
      <c r="F160" s="572"/>
      <c r="I160" s="295"/>
      <c r="J160" s="296"/>
      <c r="K160" s="297"/>
    </row>
    <row r="161" spans="1:11" s="285" customFormat="1" ht="45">
      <c r="A161" s="344"/>
      <c r="B161" s="310" t="s">
        <v>466</v>
      </c>
      <c r="C161" s="283" t="s">
        <v>948</v>
      </c>
      <c r="F161" s="572"/>
      <c r="I161" s="295"/>
      <c r="J161" s="296"/>
      <c r="K161" s="297"/>
    </row>
    <row r="162" spans="1:11" s="285" customFormat="1" ht="48">
      <c r="A162" s="344"/>
      <c r="B162" s="310" t="s">
        <v>728</v>
      </c>
      <c r="C162" s="283" t="s">
        <v>767</v>
      </c>
      <c r="F162" s="572"/>
      <c r="I162" s="295"/>
      <c r="J162" s="296"/>
      <c r="K162" s="297"/>
    </row>
    <row r="163" spans="1:11" s="285" customFormat="1" ht="72">
      <c r="A163" s="279"/>
      <c r="B163" s="310" t="s">
        <v>478</v>
      </c>
      <c r="C163" s="283" t="s">
        <v>742</v>
      </c>
      <c r="D163" s="347" t="s">
        <v>297</v>
      </c>
      <c r="E163" s="347">
        <v>1</v>
      </c>
      <c r="F163" s="519"/>
      <c r="G163" s="346">
        <f>IF(OSNOVA!$B$43=1,E163*F163,"")</f>
        <v>0</v>
      </c>
      <c r="I163" s="295"/>
      <c r="J163" s="296"/>
      <c r="K163" s="297"/>
    </row>
    <row r="164" spans="1:11" s="285" customFormat="1">
      <c r="A164" s="279"/>
      <c r="B164" s="310"/>
      <c r="C164" s="283"/>
      <c r="F164" s="572"/>
      <c r="I164" s="295"/>
      <c r="J164" s="296"/>
      <c r="K164" s="297"/>
    </row>
    <row r="165" spans="1:11" s="285" customFormat="1">
      <c r="A165" s="344" t="str">
        <f>$B$35</f>
        <v>V.</v>
      </c>
      <c r="B165" s="343">
        <f>COUNT($A$36:B163)+1</f>
        <v>7</v>
      </c>
      <c r="C165" s="275" t="s">
        <v>768</v>
      </c>
      <c r="F165" s="572"/>
      <c r="I165" s="295"/>
      <c r="J165" s="296"/>
      <c r="K165" s="297"/>
    </row>
    <row r="166" spans="1:11" s="285" customFormat="1">
      <c r="A166" s="279"/>
      <c r="B166" s="310" t="s">
        <v>715</v>
      </c>
      <c r="C166" s="283" t="s">
        <v>769</v>
      </c>
      <c r="F166" s="572"/>
      <c r="I166" s="295"/>
      <c r="J166" s="296"/>
      <c r="K166" s="297"/>
    </row>
    <row r="167" spans="1:11" s="285" customFormat="1" ht="22.5">
      <c r="A167" s="279"/>
      <c r="B167" s="310" t="s">
        <v>480</v>
      </c>
      <c r="C167" s="283" t="s">
        <v>770</v>
      </c>
      <c r="F167" s="572"/>
      <c r="I167" s="295"/>
      <c r="J167" s="296"/>
      <c r="K167" s="297"/>
    </row>
    <row r="168" spans="1:11" s="285" customFormat="1" ht="22.5">
      <c r="A168" s="279"/>
      <c r="B168" s="310" t="s">
        <v>759</v>
      </c>
      <c r="C168" s="283" t="s">
        <v>524</v>
      </c>
      <c r="F168" s="572"/>
      <c r="I168" s="295"/>
      <c r="J168" s="296"/>
      <c r="K168" s="297"/>
    </row>
    <row r="169" spans="1:11" s="285" customFormat="1" ht="60">
      <c r="A169" s="279"/>
      <c r="B169" s="310" t="s">
        <v>719</v>
      </c>
      <c r="C169" s="283" t="s">
        <v>729</v>
      </c>
      <c r="F169" s="572"/>
      <c r="I169" s="295"/>
      <c r="J169" s="296"/>
      <c r="K169" s="297"/>
    </row>
    <row r="170" spans="1:11" s="285" customFormat="1">
      <c r="A170" s="279"/>
      <c r="B170" s="310" t="s">
        <v>473</v>
      </c>
      <c r="C170" s="283" t="s">
        <v>730</v>
      </c>
      <c r="F170" s="572"/>
      <c r="I170" s="295"/>
      <c r="J170" s="296"/>
      <c r="K170" s="297"/>
    </row>
    <row r="171" spans="1:11" s="285" customFormat="1">
      <c r="A171" s="279"/>
      <c r="B171" s="310" t="s">
        <v>720</v>
      </c>
      <c r="C171" s="283" t="s">
        <v>731</v>
      </c>
      <c r="F171" s="572"/>
      <c r="I171" s="295"/>
      <c r="J171" s="296"/>
      <c r="K171" s="297"/>
    </row>
    <row r="172" spans="1:11" s="285" customFormat="1">
      <c r="A172" s="279"/>
      <c r="B172" s="310" t="s">
        <v>721</v>
      </c>
      <c r="C172" s="283" t="s">
        <v>732</v>
      </c>
      <c r="F172" s="572"/>
      <c r="I172" s="295"/>
      <c r="J172" s="296"/>
      <c r="K172" s="297"/>
    </row>
    <row r="173" spans="1:11" s="285" customFormat="1" ht="36">
      <c r="A173" s="279"/>
      <c r="B173" s="310" t="s">
        <v>722</v>
      </c>
      <c r="C173" s="283" t="s">
        <v>733</v>
      </c>
      <c r="F173" s="572"/>
      <c r="I173" s="295"/>
      <c r="J173" s="296"/>
      <c r="K173" s="297"/>
    </row>
    <row r="174" spans="1:11" s="285" customFormat="1">
      <c r="A174" s="279"/>
      <c r="B174" s="310" t="s">
        <v>470</v>
      </c>
      <c r="C174" s="283" t="s">
        <v>524</v>
      </c>
      <c r="F174" s="572"/>
      <c r="I174" s="295"/>
      <c r="J174" s="296"/>
      <c r="K174" s="297"/>
    </row>
    <row r="175" spans="1:11" s="285" customFormat="1">
      <c r="A175" s="279"/>
      <c r="B175" s="310" t="s">
        <v>723</v>
      </c>
      <c r="C175" s="283" t="s">
        <v>734</v>
      </c>
      <c r="F175" s="572"/>
      <c r="I175" s="295"/>
      <c r="J175" s="296"/>
      <c r="K175" s="297"/>
    </row>
    <row r="176" spans="1:11" s="285" customFormat="1" ht="22.5">
      <c r="A176" s="279"/>
      <c r="B176" s="310" t="s">
        <v>475</v>
      </c>
      <c r="C176" s="283" t="s">
        <v>735</v>
      </c>
      <c r="F176" s="572"/>
      <c r="I176" s="295"/>
      <c r="J176" s="296"/>
      <c r="K176" s="297"/>
    </row>
    <row r="177" spans="1:11" s="285" customFormat="1" ht="22.5">
      <c r="A177" s="279"/>
      <c r="B177" s="310" t="s">
        <v>476</v>
      </c>
      <c r="C177" s="283" t="s">
        <v>740</v>
      </c>
      <c r="F177" s="572"/>
      <c r="I177" s="295"/>
      <c r="J177" s="296"/>
      <c r="K177" s="297"/>
    </row>
    <row r="178" spans="1:11" s="285" customFormat="1">
      <c r="A178" s="279"/>
      <c r="B178" s="310" t="s">
        <v>724</v>
      </c>
      <c r="C178" s="283" t="s">
        <v>524</v>
      </c>
      <c r="F178" s="572"/>
      <c r="I178" s="295"/>
      <c r="J178" s="296"/>
      <c r="K178" s="297"/>
    </row>
    <row r="179" spans="1:11" s="285" customFormat="1" ht="36">
      <c r="A179" s="279"/>
      <c r="B179" s="310" t="s">
        <v>725</v>
      </c>
      <c r="C179" s="283" t="s">
        <v>771</v>
      </c>
      <c r="F179" s="572"/>
      <c r="I179" s="295"/>
      <c r="J179" s="296"/>
      <c r="K179" s="297"/>
    </row>
    <row r="180" spans="1:11" s="285" customFormat="1" ht="22.5">
      <c r="A180" s="279"/>
      <c r="B180" s="310" t="s">
        <v>726</v>
      </c>
      <c r="C180" s="283" t="s">
        <v>524</v>
      </c>
      <c r="D180" s="347"/>
      <c r="E180" s="347"/>
      <c r="F180" s="519"/>
      <c r="G180" s="346"/>
      <c r="I180" s="295"/>
      <c r="J180" s="296"/>
      <c r="K180" s="297"/>
    </row>
    <row r="181" spans="1:11" s="285" customFormat="1" ht="22.5">
      <c r="A181" s="344"/>
      <c r="B181" s="310" t="s">
        <v>727</v>
      </c>
      <c r="C181" s="283" t="s">
        <v>524</v>
      </c>
      <c r="F181" s="572"/>
      <c r="I181" s="295"/>
      <c r="J181" s="296"/>
      <c r="K181" s="297"/>
    </row>
    <row r="182" spans="1:11" s="285" customFormat="1" ht="22.5">
      <c r="A182" s="279"/>
      <c r="B182" s="310" t="s">
        <v>474</v>
      </c>
      <c r="C182" s="283" t="s">
        <v>740</v>
      </c>
      <c r="F182" s="572"/>
      <c r="I182" s="295"/>
      <c r="J182" s="296"/>
      <c r="K182" s="297"/>
    </row>
    <row r="183" spans="1:11" s="285" customFormat="1" ht="45">
      <c r="A183" s="344"/>
      <c r="B183" s="310" t="s">
        <v>466</v>
      </c>
      <c r="C183" s="283" t="s">
        <v>948</v>
      </c>
      <c r="F183" s="572"/>
      <c r="I183" s="295"/>
      <c r="J183" s="296"/>
      <c r="K183" s="297"/>
    </row>
    <row r="184" spans="1:11" s="285" customFormat="1" ht="22.5">
      <c r="A184" s="344"/>
      <c r="B184" s="310" t="s">
        <v>728</v>
      </c>
      <c r="C184" s="283" t="s">
        <v>772</v>
      </c>
      <c r="F184" s="572"/>
      <c r="I184" s="295"/>
      <c r="J184" s="296"/>
      <c r="K184" s="297"/>
    </row>
    <row r="185" spans="1:11" s="285" customFormat="1" ht="72">
      <c r="A185" s="279"/>
      <c r="B185" s="310" t="s">
        <v>478</v>
      </c>
      <c r="C185" s="283" t="s">
        <v>773</v>
      </c>
      <c r="D185" s="347" t="s">
        <v>297</v>
      </c>
      <c r="E185" s="347">
        <v>5</v>
      </c>
      <c r="F185" s="519"/>
      <c r="G185" s="346">
        <f>IF(OSNOVA!$B$43=1,E185*F185,"")</f>
        <v>0</v>
      </c>
      <c r="I185" s="295"/>
      <c r="J185" s="296"/>
      <c r="K185" s="297"/>
    </row>
    <row r="186" spans="1:11" s="285" customFormat="1">
      <c r="A186" s="279"/>
      <c r="B186" s="310"/>
      <c r="C186" s="283"/>
      <c r="F186" s="572"/>
      <c r="I186" s="295"/>
      <c r="J186" s="296"/>
      <c r="K186" s="297"/>
    </row>
    <row r="187" spans="1:11" s="285" customFormat="1">
      <c r="A187" s="344" t="str">
        <f>$B$35</f>
        <v>V.</v>
      </c>
      <c r="B187" s="343">
        <f>COUNT($A$36:B185)+1</f>
        <v>8</v>
      </c>
      <c r="C187" s="275" t="s">
        <v>774</v>
      </c>
      <c r="F187" s="572"/>
      <c r="I187" s="295"/>
      <c r="J187" s="296"/>
      <c r="K187" s="297"/>
    </row>
    <row r="188" spans="1:11" s="285" customFormat="1" ht="24">
      <c r="A188" s="279"/>
      <c r="B188" s="310" t="s">
        <v>715</v>
      </c>
      <c r="C188" s="283" t="s">
        <v>775</v>
      </c>
      <c r="F188" s="572"/>
      <c r="I188" s="295"/>
      <c r="J188" s="296"/>
      <c r="K188" s="297"/>
    </row>
    <row r="189" spans="1:11" s="285" customFormat="1" ht="22.5">
      <c r="A189" s="279"/>
      <c r="B189" s="310" t="s">
        <v>480</v>
      </c>
      <c r="C189" s="283" t="s">
        <v>776</v>
      </c>
      <c r="F189" s="572"/>
      <c r="I189" s="295"/>
      <c r="J189" s="296"/>
      <c r="K189" s="297"/>
    </row>
    <row r="190" spans="1:11" s="285" customFormat="1" ht="24">
      <c r="A190" s="279"/>
      <c r="B190" s="310" t="s">
        <v>759</v>
      </c>
      <c r="C190" s="283" t="s">
        <v>777</v>
      </c>
      <c r="F190" s="572"/>
      <c r="I190" s="295"/>
      <c r="J190" s="296"/>
      <c r="K190" s="297"/>
    </row>
    <row r="191" spans="1:11" s="285" customFormat="1" ht="60">
      <c r="A191" s="279"/>
      <c r="B191" s="310" t="s">
        <v>719</v>
      </c>
      <c r="C191" s="283" t="s">
        <v>729</v>
      </c>
      <c r="F191" s="572"/>
      <c r="I191" s="295"/>
      <c r="J191" s="296"/>
      <c r="K191" s="297"/>
    </row>
    <row r="192" spans="1:11" s="285" customFormat="1" ht="24">
      <c r="A192" s="279"/>
      <c r="B192" s="310" t="s">
        <v>473</v>
      </c>
      <c r="C192" s="283" t="s">
        <v>778</v>
      </c>
      <c r="F192" s="572"/>
      <c r="I192" s="295"/>
      <c r="J192" s="296"/>
      <c r="K192" s="297"/>
    </row>
    <row r="193" spans="1:11" s="285" customFormat="1">
      <c r="A193" s="279"/>
      <c r="B193" s="310" t="s">
        <v>720</v>
      </c>
      <c r="C193" s="283" t="s">
        <v>731</v>
      </c>
      <c r="F193" s="572"/>
      <c r="I193" s="295"/>
      <c r="J193" s="296"/>
      <c r="K193" s="297"/>
    </row>
    <row r="194" spans="1:11" s="285" customFormat="1">
      <c r="A194" s="279"/>
      <c r="B194" s="310" t="s">
        <v>721</v>
      </c>
      <c r="C194" s="283" t="s">
        <v>732</v>
      </c>
      <c r="F194" s="572"/>
      <c r="I194" s="295"/>
      <c r="J194" s="296"/>
      <c r="K194" s="297"/>
    </row>
    <row r="195" spans="1:11" s="285" customFormat="1">
      <c r="A195" s="279"/>
      <c r="B195" s="310" t="s">
        <v>722</v>
      </c>
      <c r="C195" s="283" t="s">
        <v>524</v>
      </c>
      <c r="F195" s="572"/>
      <c r="I195" s="295"/>
      <c r="J195" s="296"/>
      <c r="K195" s="297"/>
    </row>
    <row r="196" spans="1:11" s="285" customFormat="1">
      <c r="A196" s="279"/>
      <c r="B196" s="310" t="s">
        <v>470</v>
      </c>
      <c r="C196" s="283" t="s">
        <v>524</v>
      </c>
      <c r="F196" s="572"/>
      <c r="I196" s="295"/>
      <c r="J196" s="296"/>
      <c r="K196" s="297"/>
    </row>
    <row r="197" spans="1:11" s="285" customFormat="1">
      <c r="A197" s="279"/>
      <c r="B197" s="310" t="s">
        <v>723</v>
      </c>
      <c r="C197" s="283" t="s">
        <v>779</v>
      </c>
      <c r="F197" s="572"/>
      <c r="I197" s="295"/>
      <c r="J197" s="296"/>
      <c r="K197" s="297"/>
    </row>
    <row r="198" spans="1:11" s="285" customFormat="1" ht="22.5">
      <c r="A198" s="279"/>
      <c r="B198" s="310" t="s">
        <v>475</v>
      </c>
      <c r="C198" s="283" t="s">
        <v>735</v>
      </c>
      <c r="F198" s="572"/>
      <c r="I198" s="295"/>
      <c r="J198" s="296"/>
      <c r="K198" s="297"/>
    </row>
    <row r="199" spans="1:11" s="285" customFormat="1" ht="22.5">
      <c r="A199" s="279"/>
      <c r="B199" s="310" t="s">
        <v>476</v>
      </c>
      <c r="C199" s="283" t="s">
        <v>740</v>
      </c>
      <c r="F199" s="572"/>
      <c r="I199" s="295"/>
      <c r="J199" s="296"/>
      <c r="K199" s="297"/>
    </row>
    <row r="200" spans="1:11" s="285" customFormat="1">
      <c r="A200" s="279"/>
      <c r="B200" s="310" t="s">
        <v>724</v>
      </c>
      <c r="C200" s="283" t="s">
        <v>524</v>
      </c>
      <c r="F200" s="572"/>
      <c r="I200" s="295"/>
      <c r="J200" s="296"/>
      <c r="K200" s="297"/>
    </row>
    <row r="201" spans="1:11" s="285" customFormat="1" ht="36">
      <c r="A201" s="279"/>
      <c r="B201" s="310" t="s">
        <v>725</v>
      </c>
      <c r="C201" s="283" t="s">
        <v>771</v>
      </c>
      <c r="F201" s="572"/>
      <c r="I201" s="295"/>
      <c r="J201" s="296"/>
      <c r="K201" s="297"/>
    </row>
    <row r="202" spans="1:11" s="285" customFormat="1" ht="22.5">
      <c r="A202" s="279"/>
      <c r="B202" s="310" t="s">
        <v>726</v>
      </c>
      <c r="C202" s="283" t="s">
        <v>524</v>
      </c>
      <c r="D202" s="347"/>
      <c r="E202" s="347"/>
      <c r="F202" s="519"/>
      <c r="G202" s="346"/>
      <c r="I202" s="295"/>
      <c r="J202" s="296"/>
      <c r="K202" s="297"/>
    </row>
    <row r="203" spans="1:11" s="285" customFormat="1" ht="22.5">
      <c r="A203" s="344"/>
      <c r="B203" s="310" t="s">
        <v>727</v>
      </c>
      <c r="C203" s="283" t="s">
        <v>524</v>
      </c>
      <c r="F203" s="572"/>
      <c r="I203" s="295"/>
      <c r="J203" s="296"/>
      <c r="K203" s="297"/>
    </row>
    <row r="204" spans="1:11" s="285" customFormat="1" ht="22.5">
      <c r="A204" s="279"/>
      <c r="B204" s="310" t="s">
        <v>474</v>
      </c>
      <c r="C204" s="283" t="s">
        <v>740</v>
      </c>
      <c r="F204" s="572"/>
      <c r="I204" s="295"/>
      <c r="J204" s="296"/>
      <c r="K204" s="297"/>
    </row>
    <row r="205" spans="1:11" s="285" customFormat="1" ht="45">
      <c r="A205" s="344"/>
      <c r="B205" s="310" t="s">
        <v>466</v>
      </c>
      <c r="C205" s="283" t="s">
        <v>524</v>
      </c>
      <c r="F205" s="572"/>
      <c r="I205" s="295"/>
      <c r="J205" s="296"/>
      <c r="K205" s="297"/>
    </row>
    <row r="206" spans="1:11" s="285" customFormat="1" ht="22.5">
      <c r="A206" s="344"/>
      <c r="B206" s="310" t="s">
        <v>728</v>
      </c>
      <c r="C206" s="283" t="s">
        <v>780</v>
      </c>
      <c r="F206" s="572"/>
      <c r="I206" s="295"/>
      <c r="J206" s="296"/>
      <c r="K206" s="297"/>
    </row>
    <row r="207" spans="1:11" s="285" customFormat="1" ht="60">
      <c r="A207" s="279"/>
      <c r="B207" s="310" t="s">
        <v>478</v>
      </c>
      <c r="C207" s="283" t="s">
        <v>781</v>
      </c>
      <c r="D207" s="347" t="s">
        <v>297</v>
      </c>
      <c r="E207" s="347">
        <v>1</v>
      </c>
      <c r="F207" s="519"/>
      <c r="G207" s="346">
        <f>IF(OSNOVA!$B$43=1,E207*F207,"")</f>
        <v>0</v>
      </c>
      <c r="I207" s="295"/>
      <c r="J207" s="296"/>
      <c r="K207" s="297"/>
    </row>
    <row r="208" spans="1:11" s="285" customFormat="1">
      <c r="A208" s="279"/>
      <c r="B208" s="310"/>
      <c r="C208" s="283"/>
      <c r="F208" s="572"/>
      <c r="I208" s="295"/>
      <c r="J208" s="296"/>
      <c r="K208" s="297"/>
    </row>
    <row r="209" spans="1:11" s="285" customFormat="1">
      <c r="A209" s="344" t="str">
        <f>$B$35</f>
        <v>V.</v>
      </c>
      <c r="B209" s="343">
        <f>COUNT($A$36:B207)+1</f>
        <v>9</v>
      </c>
      <c r="C209" s="275" t="s">
        <v>782</v>
      </c>
      <c r="F209" s="572"/>
      <c r="I209" s="295"/>
      <c r="J209" s="296"/>
      <c r="K209" s="297"/>
    </row>
    <row r="210" spans="1:11" s="285" customFormat="1">
      <c r="A210" s="279"/>
      <c r="B210" s="310" t="s">
        <v>715</v>
      </c>
      <c r="C210" s="283" t="s">
        <v>783</v>
      </c>
      <c r="F210" s="572"/>
      <c r="I210" s="295"/>
      <c r="J210" s="296"/>
      <c r="K210" s="297"/>
    </row>
    <row r="211" spans="1:11" s="285" customFormat="1" ht="22.5">
      <c r="A211" s="279"/>
      <c r="B211" s="310" t="s">
        <v>480</v>
      </c>
      <c r="C211" s="283" t="s">
        <v>784</v>
      </c>
      <c r="F211" s="572"/>
      <c r="I211" s="295"/>
      <c r="J211" s="296"/>
      <c r="K211" s="297"/>
    </row>
    <row r="212" spans="1:11" s="285" customFormat="1" ht="22.5">
      <c r="A212" s="279"/>
      <c r="B212" s="310" t="s">
        <v>759</v>
      </c>
      <c r="C212" s="283" t="s">
        <v>524</v>
      </c>
      <c r="F212" s="572"/>
      <c r="I212" s="295"/>
      <c r="J212" s="296"/>
      <c r="K212" s="297"/>
    </row>
    <row r="213" spans="1:11" s="285" customFormat="1" ht="60">
      <c r="A213" s="279"/>
      <c r="B213" s="310" t="s">
        <v>719</v>
      </c>
      <c r="C213" s="283" t="s">
        <v>729</v>
      </c>
      <c r="F213" s="572"/>
      <c r="I213" s="295"/>
      <c r="J213" s="296"/>
      <c r="K213" s="297"/>
    </row>
    <row r="214" spans="1:11" s="285" customFormat="1">
      <c r="A214" s="279"/>
      <c r="B214" s="310" t="s">
        <v>473</v>
      </c>
      <c r="C214" s="283" t="s">
        <v>730</v>
      </c>
      <c r="F214" s="572"/>
      <c r="I214" s="295"/>
      <c r="J214" s="296"/>
      <c r="K214" s="297"/>
    </row>
    <row r="215" spans="1:11" s="285" customFormat="1">
      <c r="A215" s="279"/>
      <c r="B215" s="310" t="s">
        <v>720</v>
      </c>
      <c r="C215" s="283" t="s">
        <v>731</v>
      </c>
      <c r="F215" s="572"/>
      <c r="I215" s="295"/>
      <c r="J215" s="296"/>
      <c r="K215" s="297"/>
    </row>
    <row r="216" spans="1:11" s="285" customFormat="1">
      <c r="A216" s="279"/>
      <c r="B216" s="310" t="s">
        <v>721</v>
      </c>
      <c r="C216" s="283" t="s">
        <v>732</v>
      </c>
      <c r="F216" s="572"/>
      <c r="I216" s="295"/>
      <c r="J216" s="296"/>
      <c r="K216" s="297"/>
    </row>
    <row r="217" spans="1:11" s="285" customFormat="1" ht="36">
      <c r="A217" s="279"/>
      <c r="B217" s="310" t="s">
        <v>722</v>
      </c>
      <c r="C217" s="283" t="s">
        <v>733</v>
      </c>
      <c r="F217" s="572"/>
      <c r="I217" s="295"/>
      <c r="J217" s="296"/>
      <c r="K217" s="297"/>
    </row>
    <row r="218" spans="1:11" s="285" customFormat="1">
      <c r="A218" s="279"/>
      <c r="B218" s="310" t="s">
        <v>470</v>
      </c>
      <c r="C218" s="283" t="s">
        <v>785</v>
      </c>
      <c r="F218" s="572"/>
      <c r="I218" s="295"/>
      <c r="J218" s="296"/>
      <c r="K218" s="297"/>
    </row>
    <row r="219" spans="1:11" s="285" customFormat="1">
      <c r="A219" s="279"/>
      <c r="B219" s="310" t="s">
        <v>723</v>
      </c>
      <c r="C219" s="283" t="s">
        <v>786</v>
      </c>
      <c r="F219" s="572"/>
      <c r="I219" s="295"/>
      <c r="J219" s="296"/>
      <c r="K219" s="297"/>
    </row>
    <row r="220" spans="1:11" s="285" customFormat="1" ht="22.5">
      <c r="A220" s="279"/>
      <c r="B220" s="310" t="s">
        <v>475</v>
      </c>
      <c r="C220" s="283" t="s">
        <v>735</v>
      </c>
      <c r="F220" s="572"/>
      <c r="I220" s="295"/>
      <c r="J220" s="296"/>
      <c r="K220" s="297"/>
    </row>
    <row r="221" spans="1:11" s="285" customFormat="1" ht="22.5">
      <c r="A221" s="279"/>
      <c r="B221" s="310" t="s">
        <v>476</v>
      </c>
      <c r="C221" s="283" t="s">
        <v>740</v>
      </c>
      <c r="F221" s="572"/>
      <c r="I221" s="295"/>
      <c r="J221" s="296"/>
      <c r="K221" s="297"/>
    </row>
    <row r="222" spans="1:11" s="285" customFormat="1">
      <c r="A222" s="279"/>
      <c r="B222" s="310" t="s">
        <v>724</v>
      </c>
      <c r="C222" s="283" t="s">
        <v>524</v>
      </c>
      <c r="F222" s="572"/>
      <c r="I222" s="295"/>
      <c r="J222" s="296"/>
      <c r="K222" s="297"/>
    </row>
    <row r="223" spans="1:11" s="285" customFormat="1" ht="36">
      <c r="A223" s="279"/>
      <c r="B223" s="310" t="s">
        <v>725</v>
      </c>
      <c r="C223" s="283" t="s">
        <v>771</v>
      </c>
      <c r="F223" s="572"/>
      <c r="I223" s="295"/>
      <c r="J223" s="296"/>
      <c r="K223" s="297"/>
    </row>
    <row r="224" spans="1:11" s="285" customFormat="1" ht="22.5">
      <c r="A224" s="279"/>
      <c r="B224" s="310" t="s">
        <v>726</v>
      </c>
      <c r="C224" s="283" t="s">
        <v>524</v>
      </c>
      <c r="D224" s="347"/>
      <c r="E224" s="347"/>
      <c r="F224" s="519"/>
      <c r="G224" s="346"/>
      <c r="I224" s="295"/>
      <c r="J224" s="296"/>
      <c r="K224" s="297"/>
    </row>
    <row r="225" spans="1:11" s="285" customFormat="1" ht="22.5">
      <c r="A225" s="344"/>
      <c r="B225" s="310" t="s">
        <v>727</v>
      </c>
      <c r="C225" s="283" t="s">
        <v>524</v>
      </c>
      <c r="F225" s="572"/>
      <c r="I225" s="295"/>
      <c r="J225" s="296"/>
      <c r="K225" s="297"/>
    </row>
    <row r="226" spans="1:11" s="285" customFormat="1" ht="22.5">
      <c r="A226" s="279"/>
      <c r="B226" s="310" t="s">
        <v>474</v>
      </c>
      <c r="C226" s="283" t="s">
        <v>740</v>
      </c>
      <c r="F226" s="572"/>
      <c r="I226" s="295"/>
      <c r="J226" s="296"/>
      <c r="K226" s="297"/>
    </row>
    <row r="227" spans="1:11" s="285" customFormat="1" ht="45">
      <c r="A227" s="344"/>
      <c r="B227" s="310" t="s">
        <v>466</v>
      </c>
      <c r="C227" s="283" t="s">
        <v>948</v>
      </c>
      <c r="F227" s="572"/>
      <c r="I227" s="295"/>
      <c r="J227" s="296"/>
      <c r="K227" s="297"/>
    </row>
    <row r="228" spans="1:11" s="285" customFormat="1" ht="22.5">
      <c r="A228" s="344"/>
      <c r="B228" s="310" t="s">
        <v>728</v>
      </c>
      <c r="C228" s="283" t="s">
        <v>772</v>
      </c>
      <c r="F228" s="572"/>
      <c r="I228" s="295"/>
      <c r="J228" s="296"/>
      <c r="K228" s="297"/>
    </row>
    <row r="229" spans="1:11" s="285" customFormat="1" ht="60">
      <c r="A229" s="279"/>
      <c r="B229" s="310" t="s">
        <v>478</v>
      </c>
      <c r="C229" s="283" t="s">
        <v>781</v>
      </c>
      <c r="D229" s="347" t="s">
        <v>297</v>
      </c>
      <c r="E229" s="347">
        <v>4</v>
      </c>
      <c r="F229" s="519"/>
      <c r="G229" s="346">
        <f>IF(OSNOVA!$B$43=1,E229*F229,"")</f>
        <v>0</v>
      </c>
      <c r="I229" s="295"/>
      <c r="J229" s="296"/>
      <c r="K229" s="297"/>
    </row>
    <row r="230" spans="1:11" s="285" customFormat="1">
      <c r="A230" s="279"/>
      <c r="B230" s="310"/>
      <c r="C230" s="283"/>
      <c r="F230" s="572"/>
      <c r="I230" s="295"/>
      <c r="J230" s="296"/>
      <c r="K230" s="297"/>
    </row>
    <row r="231" spans="1:11" s="285" customFormat="1">
      <c r="A231" s="344" t="str">
        <f>$B$35</f>
        <v>V.</v>
      </c>
      <c r="B231" s="343">
        <f>COUNT($A$36:B229)+1</f>
        <v>10</v>
      </c>
      <c r="C231" s="275" t="s">
        <v>787</v>
      </c>
      <c r="F231" s="572"/>
      <c r="I231" s="295"/>
      <c r="J231" s="296"/>
      <c r="K231" s="297"/>
    </row>
    <row r="232" spans="1:11" s="285" customFormat="1">
      <c r="A232" s="279"/>
      <c r="B232" s="310" t="s">
        <v>715</v>
      </c>
      <c r="C232" s="283" t="s">
        <v>788</v>
      </c>
      <c r="F232" s="572"/>
      <c r="I232" s="295"/>
      <c r="J232" s="296"/>
      <c r="K232" s="297"/>
    </row>
    <row r="233" spans="1:11" s="285" customFormat="1" ht="22.5">
      <c r="A233" s="279"/>
      <c r="B233" s="310" t="s">
        <v>480</v>
      </c>
      <c r="C233" s="283" t="s">
        <v>789</v>
      </c>
      <c r="F233" s="572"/>
      <c r="I233" s="295"/>
      <c r="J233" s="296"/>
      <c r="K233" s="297"/>
    </row>
    <row r="234" spans="1:11" s="285" customFormat="1" ht="22.5">
      <c r="A234" s="279"/>
      <c r="B234" s="310" t="s">
        <v>759</v>
      </c>
      <c r="C234" s="283" t="s">
        <v>524</v>
      </c>
      <c r="F234" s="572"/>
      <c r="I234" s="295"/>
      <c r="J234" s="296"/>
      <c r="K234" s="297"/>
    </row>
    <row r="235" spans="1:11" s="285" customFormat="1" ht="48">
      <c r="A235" s="279"/>
      <c r="B235" s="310" t="s">
        <v>719</v>
      </c>
      <c r="C235" s="283" t="s">
        <v>790</v>
      </c>
      <c r="F235" s="572"/>
      <c r="I235" s="295"/>
      <c r="J235" s="296"/>
      <c r="K235" s="297"/>
    </row>
    <row r="236" spans="1:11" s="285" customFormat="1">
      <c r="A236" s="279"/>
      <c r="B236" s="310" t="s">
        <v>473</v>
      </c>
      <c r="C236" s="283" t="s">
        <v>753</v>
      </c>
      <c r="F236" s="572"/>
      <c r="I236" s="295"/>
      <c r="J236" s="296"/>
      <c r="K236" s="297"/>
    </row>
    <row r="237" spans="1:11" s="285" customFormat="1">
      <c r="A237" s="279"/>
      <c r="B237" s="310" t="s">
        <v>720</v>
      </c>
      <c r="C237" s="283" t="s">
        <v>731</v>
      </c>
      <c r="F237" s="572"/>
      <c r="I237" s="295"/>
      <c r="J237" s="296"/>
      <c r="K237" s="297"/>
    </row>
    <row r="238" spans="1:11" s="285" customFormat="1">
      <c r="A238" s="279"/>
      <c r="B238" s="310" t="s">
        <v>721</v>
      </c>
      <c r="C238" s="283" t="s">
        <v>732</v>
      </c>
      <c r="F238" s="572"/>
      <c r="I238" s="295"/>
      <c r="J238" s="296"/>
      <c r="K238" s="297"/>
    </row>
    <row r="239" spans="1:11" s="285" customFormat="1" ht="36">
      <c r="A239" s="279"/>
      <c r="B239" s="310" t="s">
        <v>722</v>
      </c>
      <c r="C239" s="283" t="s">
        <v>733</v>
      </c>
      <c r="F239" s="572"/>
      <c r="I239" s="295"/>
      <c r="J239" s="296"/>
      <c r="K239" s="297"/>
    </row>
    <row r="240" spans="1:11" s="285" customFormat="1">
      <c r="A240" s="279"/>
      <c r="B240" s="310" t="s">
        <v>470</v>
      </c>
      <c r="C240" s="283" t="s">
        <v>785</v>
      </c>
      <c r="F240" s="572"/>
      <c r="I240" s="295"/>
      <c r="J240" s="296"/>
      <c r="K240" s="297"/>
    </row>
    <row r="241" spans="1:11" s="285" customFormat="1">
      <c r="A241" s="279"/>
      <c r="B241" s="310" t="s">
        <v>723</v>
      </c>
      <c r="C241" s="283" t="s">
        <v>786</v>
      </c>
      <c r="F241" s="572"/>
      <c r="I241" s="295"/>
      <c r="J241" s="296"/>
      <c r="K241" s="297"/>
    </row>
    <row r="242" spans="1:11" s="285" customFormat="1" ht="22.5">
      <c r="A242" s="279"/>
      <c r="B242" s="310" t="s">
        <v>475</v>
      </c>
      <c r="C242" s="283" t="s">
        <v>735</v>
      </c>
      <c r="F242" s="572"/>
      <c r="I242" s="295"/>
      <c r="J242" s="296"/>
      <c r="K242" s="297"/>
    </row>
    <row r="243" spans="1:11" s="285" customFormat="1" ht="22.5">
      <c r="A243" s="279"/>
      <c r="B243" s="310" t="s">
        <v>476</v>
      </c>
      <c r="C243" s="283" t="s">
        <v>524</v>
      </c>
      <c r="F243" s="572"/>
      <c r="I243" s="295"/>
      <c r="J243" s="296"/>
      <c r="K243" s="297"/>
    </row>
    <row r="244" spans="1:11" s="285" customFormat="1">
      <c r="A244" s="279"/>
      <c r="B244" s="310" t="s">
        <v>724</v>
      </c>
      <c r="C244" s="283" t="s">
        <v>524</v>
      </c>
      <c r="F244" s="572"/>
      <c r="I244" s="295"/>
      <c r="J244" s="296"/>
      <c r="K244" s="297"/>
    </row>
    <row r="245" spans="1:11" s="285" customFormat="1" ht="24">
      <c r="A245" s="279"/>
      <c r="B245" s="310" t="s">
        <v>725</v>
      </c>
      <c r="C245" s="283" t="s">
        <v>791</v>
      </c>
      <c r="F245" s="572"/>
      <c r="I245" s="295"/>
      <c r="J245" s="296"/>
      <c r="K245" s="297"/>
    </row>
    <row r="246" spans="1:11" s="285" customFormat="1" ht="22.5">
      <c r="A246" s="279"/>
      <c r="B246" s="310" t="s">
        <v>726</v>
      </c>
      <c r="C246" s="283" t="s">
        <v>524</v>
      </c>
      <c r="D246" s="347"/>
      <c r="E246" s="347"/>
      <c r="F246" s="519"/>
      <c r="G246" s="346"/>
      <c r="I246" s="295"/>
      <c r="J246" s="296"/>
      <c r="K246" s="297"/>
    </row>
    <row r="247" spans="1:11" s="285" customFormat="1" ht="22.5">
      <c r="A247" s="344"/>
      <c r="B247" s="310" t="s">
        <v>727</v>
      </c>
      <c r="C247" s="283" t="s">
        <v>524</v>
      </c>
      <c r="F247" s="572"/>
      <c r="I247" s="295"/>
      <c r="J247" s="296"/>
      <c r="K247" s="297"/>
    </row>
    <row r="248" spans="1:11" s="285" customFormat="1" ht="22.5">
      <c r="A248" s="279"/>
      <c r="B248" s="310" t="s">
        <v>474</v>
      </c>
      <c r="C248" s="283" t="s">
        <v>740</v>
      </c>
      <c r="F248" s="572"/>
      <c r="I248" s="295"/>
      <c r="J248" s="296"/>
      <c r="K248" s="297"/>
    </row>
    <row r="249" spans="1:11" s="285" customFormat="1" ht="45">
      <c r="A249" s="344"/>
      <c r="B249" s="310" t="s">
        <v>466</v>
      </c>
      <c r="C249" s="283" t="s">
        <v>948</v>
      </c>
      <c r="F249" s="572"/>
      <c r="I249" s="295"/>
      <c r="J249" s="296"/>
      <c r="K249" s="297"/>
    </row>
    <row r="250" spans="1:11" s="285" customFormat="1" ht="22.5">
      <c r="A250" s="344"/>
      <c r="B250" s="310" t="s">
        <v>728</v>
      </c>
      <c r="C250" s="283" t="s">
        <v>772</v>
      </c>
      <c r="F250" s="572"/>
      <c r="I250" s="295"/>
      <c r="J250" s="296"/>
      <c r="K250" s="297"/>
    </row>
    <row r="251" spans="1:11" s="285" customFormat="1" ht="60">
      <c r="A251" s="279"/>
      <c r="B251" s="310" t="s">
        <v>478</v>
      </c>
      <c r="C251" s="283" t="s">
        <v>781</v>
      </c>
      <c r="D251" s="347" t="s">
        <v>297</v>
      </c>
      <c r="E251" s="347">
        <v>4</v>
      </c>
      <c r="F251" s="519"/>
      <c r="G251" s="346">
        <f>IF(OSNOVA!$B$43=1,E251*F251,"")</f>
        <v>0</v>
      </c>
      <c r="I251" s="295"/>
      <c r="J251" s="296"/>
      <c r="K251" s="297"/>
    </row>
    <row r="252" spans="1:11" s="285" customFormat="1">
      <c r="A252" s="279"/>
      <c r="B252" s="310"/>
      <c r="C252" s="283"/>
      <c r="F252" s="572"/>
      <c r="I252" s="295"/>
      <c r="J252" s="296"/>
      <c r="K252" s="297"/>
    </row>
    <row r="253" spans="1:11" s="285" customFormat="1">
      <c r="A253" s="344" t="str">
        <f>$B$35</f>
        <v>V.</v>
      </c>
      <c r="B253" s="343">
        <f>COUNT($A$36:B251)+1</f>
        <v>11</v>
      </c>
      <c r="C253" s="275" t="s">
        <v>793</v>
      </c>
      <c r="F253" s="572"/>
      <c r="I253" s="295"/>
      <c r="J253" s="296"/>
      <c r="K253" s="297"/>
    </row>
    <row r="254" spans="1:11" s="285" customFormat="1" ht="24">
      <c r="A254" s="279"/>
      <c r="B254" s="310" t="s">
        <v>715</v>
      </c>
      <c r="C254" s="283" t="s">
        <v>792</v>
      </c>
      <c r="F254" s="572"/>
      <c r="I254" s="295"/>
      <c r="J254" s="296"/>
      <c r="K254" s="297"/>
    </row>
    <row r="255" spans="1:11" s="285" customFormat="1" ht="22.5">
      <c r="A255" s="279"/>
      <c r="B255" s="310" t="s">
        <v>480</v>
      </c>
      <c r="C255" s="283" t="s">
        <v>794</v>
      </c>
      <c r="F255" s="572"/>
      <c r="I255" s="295"/>
      <c r="J255" s="296"/>
      <c r="K255" s="297"/>
    </row>
    <row r="256" spans="1:11" s="285" customFormat="1" ht="24">
      <c r="A256" s="279"/>
      <c r="B256" s="310" t="s">
        <v>759</v>
      </c>
      <c r="C256" s="283" t="s">
        <v>795</v>
      </c>
      <c r="F256" s="572"/>
      <c r="I256" s="295"/>
      <c r="J256" s="296"/>
      <c r="K256" s="297"/>
    </row>
    <row r="257" spans="1:11" s="285" customFormat="1" ht="60">
      <c r="A257" s="279"/>
      <c r="B257" s="310" t="s">
        <v>719</v>
      </c>
      <c r="C257" s="283" t="s">
        <v>729</v>
      </c>
      <c r="F257" s="572"/>
      <c r="I257" s="295"/>
      <c r="J257" s="296"/>
      <c r="K257" s="297"/>
    </row>
    <row r="258" spans="1:11" s="285" customFormat="1">
      <c r="A258" s="279"/>
      <c r="B258" s="310" t="s">
        <v>473</v>
      </c>
      <c r="C258" s="283" t="s">
        <v>730</v>
      </c>
      <c r="F258" s="572"/>
      <c r="I258" s="295"/>
      <c r="J258" s="296"/>
      <c r="K258" s="297"/>
    </row>
    <row r="259" spans="1:11" s="285" customFormat="1">
      <c r="A259" s="279"/>
      <c r="B259" s="310" t="s">
        <v>720</v>
      </c>
      <c r="C259" s="283" t="s">
        <v>731</v>
      </c>
      <c r="F259" s="572"/>
      <c r="I259" s="295"/>
      <c r="J259" s="296"/>
      <c r="K259" s="297"/>
    </row>
    <row r="260" spans="1:11" s="285" customFormat="1">
      <c r="A260" s="279"/>
      <c r="B260" s="310" t="s">
        <v>721</v>
      </c>
      <c r="C260" s="283" t="s">
        <v>732</v>
      </c>
      <c r="F260" s="572"/>
      <c r="I260" s="295"/>
      <c r="J260" s="296"/>
      <c r="K260" s="297"/>
    </row>
    <row r="261" spans="1:11" s="285" customFormat="1">
      <c r="A261" s="279"/>
      <c r="B261" s="310" t="s">
        <v>722</v>
      </c>
      <c r="C261" s="283" t="s">
        <v>524</v>
      </c>
      <c r="F261" s="572"/>
      <c r="I261" s="295"/>
      <c r="J261" s="296"/>
      <c r="K261" s="297"/>
    </row>
    <row r="262" spans="1:11" s="285" customFormat="1">
      <c r="A262" s="279"/>
      <c r="B262" s="310" t="s">
        <v>470</v>
      </c>
      <c r="C262" s="283" t="s">
        <v>524</v>
      </c>
      <c r="F262" s="572"/>
      <c r="I262" s="295"/>
      <c r="J262" s="296"/>
      <c r="K262" s="297"/>
    </row>
    <row r="263" spans="1:11" s="285" customFormat="1">
      <c r="A263" s="279"/>
      <c r="B263" s="310" t="s">
        <v>723</v>
      </c>
      <c r="C263" s="283" t="s">
        <v>779</v>
      </c>
      <c r="F263" s="572"/>
      <c r="I263" s="295"/>
      <c r="J263" s="296"/>
      <c r="K263" s="297"/>
    </row>
    <row r="264" spans="1:11" s="285" customFormat="1" ht="22.5">
      <c r="A264" s="279"/>
      <c r="B264" s="310" t="s">
        <v>475</v>
      </c>
      <c r="C264" s="283" t="s">
        <v>735</v>
      </c>
      <c r="F264" s="572"/>
      <c r="I264" s="295"/>
      <c r="J264" s="296"/>
      <c r="K264" s="297"/>
    </row>
    <row r="265" spans="1:11" s="285" customFormat="1" ht="22.5">
      <c r="A265" s="279"/>
      <c r="B265" s="310" t="s">
        <v>476</v>
      </c>
      <c r="C265" s="283" t="s">
        <v>524</v>
      </c>
      <c r="F265" s="572"/>
      <c r="I265" s="295"/>
      <c r="J265" s="296"/>
      <c r="K265" s="297"/>
    </row>
    <row r="266" spans="1:11" s="285" customFormat="1">
      <c r="A266" s="279"/>
      <c r="B266" s="310" t="s">
        <v>724</v>
      </c>
      <c r="C266" s="283" t="s">
        <v>524</v>
      </c>
      <c r="F266" s="572"/>
      <c r="I266" s="295"/>
      <c r="J266" s="296"/>
      <c r="K266" s="297"/>
    </row>
    <row r="267" spans="1:11" s="285" customFormat="1" ht="24">
      <c r="A267" s="279"/>
      <c r="B267" s="310" t="s">
        <v>725</v>
      </c>
      <c r="C267" s="283" t="s">
        <v>791</v>
      </c>
      <c r="F267" s="572"/>
      <c r="I267" s="295"/>
      <c r="J267" s="296"/>
      <c r="K267" s="297"/>
    </row>
    <row r="268" spans="1:11" s="285" customFormat="1" ht="22.5">
      <c r="A268" s="279"/>
      <c r="B268" s="310" t="s">
        <v>726</v>
      </c>
      <c r="C268" s="283" t="s">
        <v>524</v>
      </c>
      <c r="D268" s="347"/>
      <c r="E268" s="347"/>
      <c r="F268" s="519"/>
      <c r="G268" s="346"/>
      <c r="I268" s="295"/>
      <c r="J268" s="296"/>
      <c r="K268" s="297"/>
    </row>
    <row r="269" spans="1:11" s="285" customFormat="1" ht="22.5">
      <c r="A269" s="344"/>
      <c r="B269" s="310" t="s">
        <v>727</v>
      </c>
      <c r="C269" s="283" t="s">
        <v>524</v>
      </c>
      <c r="F269" s="572"/>
      <c r="I269" s="295"/>
      <c r="J269" s="296"/>
      <c r="K269" s="297"/>
    </row>
    <row r="270" spans="1:11" s="285" customFormat="1" ht="22.5">
      <c r="A270" s="279"/>
      <c r="B270" s="310" t="s">
        <v>474</v>
      </c>
      <c r="C270" s="283" t="s">
        <v>740</v>
      </c>
      <c r="F270" s="572"/>
      <c r="I270" s="295"/>
      <c r="J270" s="296"/>
      <c r="K270" s="297"/>
    </row>
    <row r="271" spans="1:11" s="285" customFormat="1" ht="45">
      <c r="A271" s="344"/>
      <c r="B271" s="310" t="s">
        <v>466</v>
      </c>
      <c r="C271" s="283" t="s">
        <v>524</v>
      </c>
      <c r="F271" s="572"/>
      <c r="I271" s="295"/>
      <c r="J271" s="296"/>
      <c r="K271" s="297"/>
    </row>
    <row r="272" spans="1:11" s="285" customFormat="1" ht="22.5">
      <c r="A272" s="344"/>
      <c r="B272" s="310" t="s">
        <v>728</v>
      </c>
      <c r="C272" s="283" t="s">
        <v>780</v>
      </c>
      <c r="F272" s="572"/>
      <c r="I272" s="295"/>
      <c r="J272" s="296"/>
      <c r="K272" s="297"/>
    </row>
    <row r="273" spans="1:11" s="285" customFormat="1" ht="60">
      <c r="A273" s="279"/>
      <c r="B273" s="310" t="s">
        <v>478</v>
      </c>
      <c r="C273" s="283" t="s">
        <v>781</v>
      </c>
      <c r="D273" s="347" t="s">
        <v>297</v>
      </c>
      <c r="E273" s="347">
        <v>1</v>
      </c>
      <c r="F273" s="519"/>
      <c r="G273" s="346">
        <f>IF(OSNOVA!$B$43=1,E273*F273,"")</f>
        <v>0</v>
      </c>
      <c r="I273" s="295"/>
      <c r="J273" s="296"/>
      <c r="K273" s="297"/>
    </row>
    <row r="274" spans="1:11" s="285" customFormat="1">
      <c r="A274" s="279"/>
      <c r="B274" s="310"/>
      <c r="C274" s="283"/>
      <c r="F274" s="572"/>
      <c r="I274" s="295"/>
      <c r="J274" s="296"/>
      <c r="K274" s="297"/>
    </row>
    <row r="275" spans="1:11" s="285" customFormat="1">
      <c r="A275" s="344" t="str">
        <f>$B$35</f>
        <v>V.</v>
      </c>
      <c r="B275" s="343">
        <f>COUNT($A$36:B273)+1</f>
        <v>12</v>
      </c>
      <c r="C275" s="275" t="s">
        <v>796</v>
      </c>
      <c r="F275" s="572"/>
      <c r="I275" s="295"/>
      <c r="J275" s="296"/>
      <c r="K275" s="297"/>
    </row>
    <row r="276" spans="1:11" s="285" customFormat="1">
      <c r="A276" s="279"/>
      <c r="B276" s="310" t="s">
        <v>715</v>
      </c>
      <c r="C276" s="283" t="s">
        <v>797</v>
      </c>
      <c r="F276" s="572"/>
      <c r="I276" s="295"/>
      <c r="J276" s="296"/>
      <c r="K276" s="297"/>
    </row>
    <row r="277" spans="1:11" s="285" customFormat="1" ht="22.5">
      <c r="A277" s="279"/>
      <c r="B277" s="310" t="s">
        <v>480</v>
      </c>
      <c r="C277" s="283" t="s">
        <v>798</v>
      </c>
      <c r="F277" s="572"/>
      <c r="I277" s="295"/>
      <c r="J277" s="296"/>
      <c r="K277" s="297"/>
    </row>
    <row r="278" spans="1:11" s="285" customFormat="1" ht="22.5">
      <c r="A278" s="279"/>
      <c r="B278" s="310" t="s">
        <v>759</v>
      </c>
      <c r="C278" s="283" t="s">
        <v>524</v>
      </c>
      <c r="F278" s="572"/>
      <c r="I278" s="295"/>
      <c r="J278" s="296"/>
      <c r="K278" s="297"/>
    </row>
    <row r="279" spans="1:11" s="285" customFormat="1" ht="60">
      <c r="A279" s="279"/>
      <c r="B279" s="310" t="s">
        <v>719</v>
      </c>
      <c r="C279" s="283" t="s">
        <v>729</v>
      </c>
      <c r="F279" s="572"/>
      <c r="I279" s="295"/>
      <c r="J279" s="296"/>
      <c r="K279" s="297"/>
    </row>
    <row r="280" spans="1:11" s="285" customFormat="1">
      <c r="A280" s="279"/>
      <c r="B280" s="310" t="s">
        <v>473</v>
      </c>
      <c r="C280" s="283" t="s">
        <v>753</v>
      </c>
      <c r="F280" s="572"/>
      <c r="I280" s="295"/>
      <c r="J280" s="296"/>
      <c r="K280" s="297"/>
    </row>
    <row r="281" spans="1:11" s="285" customFormat="1">
      <c r="A281" s="279"/>
      <c r="B281" s="310" t="s">
        <v>720</v>
      </c>
      <c r="C281" s="283" t="s">
        <v>731</v>
      </c>
      <c r="F281" s="572"/>
      <c r="I281" s="295"/>
      <c r="J281" s="296"/>
      <c r="K281" s="297"/>
    </row>
    <row r="282" spans="1:11" s="285" customFormat="1">
      <c r="A282" s="279"/>
      <c r="B282" s="310" t="s">
        <v>721</v>
      </c>
      <c r="C282" s="283" t="s">
        <v>732</v>
      </c>
      <c r="F282" s="572"/>
      <c r="I282" s="295"/>
      <c r="J282" s="296"/>
      <c r="K282" s="297"/>
    </row>
    <row r="283" spans="1:11" s="285" customFormat="1" ht="24">
      <c r="A283" s="279"/>
      <c r="B283" s="310" t="s">
        <v>722</v>
      </c>
      <c r="C283" s="283" t="s">
        <v>799</v>
      </c>
      <c r="F283" s="572"/>
      <c r="I283" s="295"/>
      <c r="J283" s="296"/>
      <c r="K283" s="297"/>
    </row>
    <row r="284" spans="1:11" s="285" customFormat="1">
      <c r="A284" s="279"/>
      <c r="B284" s="310" t="s">
        <v>470</v>
      </c>
      <c r="C284" s="283" t="s">
        <v>479</v>
      </c>
      <c r="F284" s="572"/>
      <c r="I284" s="295"/>
      <c r="J284" s="296"/>
      <c r="K284" s="297"/>
    </row>
    <row r="285" spans="1:11" s="285" customFormat="1">
      <c r="A285" s="279"/>
      <c r="B285" s="310" t="s">
        <v>723</v>
      </c>
      <c r="C285" s="283" t="s">
        <v>786</v>
      </c>
      <c r="F285" s="572"/>
      <c r="I285" s="295"/>
      <c r="J285" s="296"/>
      <c r="K285" s="297"/>
    </row>
    <row r="286" spans="1:11" s="285" customFormat="1" ht="22.5">
      <c r="A286" s="279"/>
      <c r="B286" s="310" t="s">
        <v>475</v>
      </c>
      <c r="C286" s="283" t="s">
        <v>735</v>
      </c>
      <c r="F286" s="572"/>
      <c r="I286" s="295"/>
      <c r="J286" s="296"/>
      <c r="K286" s="297"/>
    </row>
    <row r="287" spans="1:11" s="285" customFormat="1" ht="22.5">
      <c r="A287" s="279"/>
      <c r="B287" s="310" t="s">
        <v>476</v>
      </c>
      <c r="C287" s="283" t="s">
        <v>736</v>
      </c>
      <c r="F287" s="572"/>
      <c r="I287" s="295"/>
      <c r="J287" s="296"/>
      <c r="K287" s="297"/>
    </row>
    <row r="288" spans="1:11" s="285" customFormat="1">
      <c r="A288" s="279"/>
      <c r="B288" s="310" t="s">
        <v>724</v>
      </c>
      <c r="C288" s="283" t="s">
        <v>524</v>
      </c>
      <c r="F288" s="572"/>
      <c r="I288" s="295"/>
      <c r="J288" s="296"/>
      <c r="K288" s="297"/>
    </row>
    <row r="289" spans="1:11" s="285" customFormat="1">
      <c r="A289" s="279"/>
      <c r="B289" s="310" t="s">
        <v>725</v>
      </c>
      <c r="C289" s="283" t="s">
        <v>524</v>
      </c>
      <c r="F289" s="572"/>
      <c r="I289" s="295"/>
      <c r="J289" s="296"/>
      <c r="K289" s="297"/>
    </row>
    <row r="290" spans="1:11" s="285" customFormat="1" ht="22.5">
      <c r="A290" s="279"/>
      <c r="B290" s="310" t="s">
        <v>726</v>
      </c>
      <c r="C290" s="283" t="s">
        <v>524</v>
      </c>
      <c r="D290" s="347"/>
      <c r="E290" s="347"/>
      <c r="F290" s="519"/>
      <c r="G290" s="346"/>
      <c r="I290" s="295"/>
      <c r="J290" s="296"/>
      <c r="K290" s="297"/>
    </row>
    <row r="291" spans="1:11" s="285" customFormat="1" ht="22.5">
      <c r="A291" s="344"/>
      <c r="B291" s="310" t="s">
        <v>727</v>
      </c>
      <c r="C291" s="283" t="s">
        <v>524</v>
      </c>
      <c r="F291" s="572"/>
      <c r="I291" s="295"/>
      <c r="J291" s="296"/>
      <c r="K291" s="297"/>
    </row>
    <row r="292" spans="1:11" s="285" customFormat="1" ht="22.5">
      <c r="A292" s="279"/>
      <c r="B292" s="310" t="s">
        <v>474</v>
      </c>
      <c r="C292" s="283" t="s">
        <v>740</v>
      </c>
      <c r="F292" s="572"/>
      <c r="I292" s="295"/>
      <c r="J292" s="296"/>
      <c r="K292" s="297"/>
    </row>
    <row r="293" spans="1:11" s="285" customFormat="1" ht="45">
      <c r="A293" s="344"/>
      <c r="B293" s="310" t="s">
        <v>466</v>
      </c>
      <c r="C293" s="283" t="s">
        <v>948</v>
      </c>
      <c r="F293" s="572"/>
      <c r="I293" s="295"/>
      <c r="J293" s="296"/>
      <c r="K293" s="297"/>
    </row>
    <row r="294" spans="1:11" s="285" customFormat="1" ht="24">
      <c r="A294" s="344"/>
      <c r="B294" s="310" t="s">
        <v>728</v>
      </c>
      <c r="C294" s="283" t="s">
        <v>741</v>
      </c>
      <c r="F294" s="572"/>
      <c r="I294" s="295"/>
      <c r="J294" s="296"/>
      <c r="K294" s="297"/>
    </row>
    <row r="295" spans="1:11" s="285" customFormat="1" ht="60">
      <c r="A295" s="279"/>
      <c r="B295" s="310" t="s">
        <v>478</v>
      </c>
      <c r="C295" s="283" t="s">
        <v>781</v>
      </c>
      <c r="D295" s="347" t="s">
        <v>297</v>
      </c>
      <c r="E295" s="347">
        <v>1</v>
      </c>
      <c r="F295" s="519"/>
      <c r="G295" s="346">
        <f>IF(OSNOVA!$B$43=1,E295*F295,"")</f>
        <v>0</v>
      </c>
      <c r="I295" s="295"/>
      <c r="J295" s="296"/>
      <c r="K295" s="297"/>
    </row>
    <row r="296" spans="1:11" s="285" customFormat="1">
      <c r="A296" s="279"/>
      <c r="B296" s="310"/>
      <c r="C296" s="283"/>
      <c r="D296" s="347"/>
      <c r="E296" s="347"/>
      <c r="F296" s="519"/>
      <c r="G296" s="346"/>
      <c r="I296" s="295"/>
      <c r="J296" s="296"/>
      <c r="K296" s="297"/>
    </row>
    <row r="297" spans="1:11" s="285" customFormat="1">
      <c r="A297" s="344" t="str">
        <f>$B$35</f>
        <v>V.</v>
      </c>
      <c r="B297" s="343">
        <f>COUNT($A$36:B296)+1</f>
        <v>13</v>
      </c>
      <c r="C297" s="275" t="s">
        <v>800</v>
      </c>
      <c r="F297" s="572"/>
      <c r="I297" s="295"/>
      <c r="J297" s="296"/>
      <c r="K297" s="297"/>
    </row>
    <row r="298" spans="1:11" s="285" customFormat="1" ht="24">
      <c r="A298" s="279"/>
      <c r="B298" s="310" t="s">
        <v>715</v>
      </c>
      <c r="C298" s="283" t="s">
        <v>801</v>
      </c>
      <c r="F298" s="572"/>
      <c r="I298" s="295"/>
      <c r="J298" s="296"/>
      <c r="K298" s="297"/>
    </row>
    <row r="299" spans="1:11" s="285" customFormat="1" ht="22.5">
      <c r="A299" s="279"/>
      <c r="B299" s="310" t="s">
        <v>480</v>
      </c>
      <c r="C299" s="283" t="s">
        <v>802</v>
      </c>
      <c r="F299" s="572"/>
      <c r="I299" s="295"/>
      <c r="J299" s="296"/>
      <c r="K299" s="297"/>
    </row>
    <row r="300" spans="1:11" s="285" customFormat="1" ht="22.5">
      <c r="A300" s="279"/>
      <c r="B300" s="310" t="s">
        <v>759</v>
      </c>
      <c r="C300" s="283" t="s">
        <v>524</v>
      </c>
      <c r="F300" s="572"/>
      <c r="I300" s="295"/>
      <c r="J300" s="296"/>
      <c r="K300" s="297"/>
    </row>
    <row r="301" spans="1:11" s="285" customFormat="1" ht="36">
      <c r="A301" s="279"/>
      <c r="B301" s="310" t="s">
        <v>719</v>
      </c>
      <c r="C301" s="283" t="s">
        <v>803</v>
      </c>
      <c r="F301" s="572"/>
      <c r="I301" s="295"/>
      <c r="J301" s="296"/>
      <c r="K301" s="297"/>
    </row>
    <row r="302" spans="1:11" s="285" customFormat="1">
      <c r="A302" s="279"/>
      <c r="B302" s="310" t="s">
        <v>473</v>
      </c>
      <c r="C302" s="283" t="s">
        <v>730</v>
      </c>
      <c r="F302" s="572"/>
      <c r="I302" s="295"/>
      <c r="J302" s="296"/>
      <c r="K302" s="297"/>
    </row>
    <row r="303" spans="1:11" s="285" customFormat="1">
      <c r="A303" s="279"/>
      <c r="B303" s="310" t="s">
        <v>720</v>
      </c>
      <c r="C303" s="283" t="s">
        <v>731</v>
      </c>
      <c r="F303" s="572"/>
      <c r="I303" s="295"/>
      <c r="J303" s="296"/>
      <c r="K303" s="297"/>
    </row>
    <row r="304" spans="1:11" s="285" customFormat="1">
      <c r="A304" s="279"/>
      <c r="B304" s="310" t="s">
        <v>721</v>
      </c>
      <c r="C304" s="283" t="s">
        <v>732</v>
      </c>
      <c r="F304" s="572"/>
      <c r="I304" s="295"/>
      <c r="J304" s="296"/>
      <c r="K304" s="297"/>
    </row>
    <row r="305" spans="1:11" s="285" customFormat="1" ht="36">
      <c r="A305" s="279"/>
      <c r="B305" s="310" t="s">
        <v>722</v>
      </c>
      <c r="C305" s="283" t="s">
        <v>733</v>
      </c>
      <c r="F305" s="572"/>
      <c r="I305" s="295"/>
      <c r="J305" s="296"/>
      <c r="K305" s="297"/>
    </row>
    <row r="306" spans="1:11" s="285" customFormat="1">
      <c r="A306" s="279"/>
      <c r="B306" s="310" t="s">
        <v>470</v>
      </c>
      <c r="C306" s="283" t="s">
        <v>479</v>
      </c>
      <c r="F306" s="572"/>
      <c r="I306" s="295"/>
      <c r="J306" s="296"/>
      <c r="K306" s="297"/>
    </row>
    <row r="307" spans="1:11" s="285" customFormat="1">
      <c r="A307" s="279"/>
      <c r="B307" s="310" t="s">
        <v>723</v>
      </c>
      <c r="C307" s="283" t="s">
        <v>786</v>
      </c>
      <c r="F307" s="572"/>
      <c r="I307" s="295"/>
      <c r="J307" s="296"/>
      <c r="K307" s="297"/>
    </row>
    <row r="308" spans="1:11" s="285" customFormat="1" ht="22.5">
      <c r="A308" s="279"/>
      <c r="B308" s="310" t="s">
        <v>475</v>
      </c>
      <c r="C308" s="283" t="s">
        <v>735</v>
      </c>
      <c r="F308" s="572"/>
      <c r="I308" s="295"/>
      <c r="J308" s="296"/>
      <c r="K308" s="297"/>
    </row>
    <row r="309" spans="1:11" s="285" customFormat="1" ht="22.5">
      <c r="A309" s="279"/>
      <c r="B309" s="310" t="s">
        <v>476</v>
      </c>
      <c r="C309" s="283" t="s">
        <v>736</v>
      </c>
      <c r="F309" s="572"/>
      <c r="I309" s="295"/>
      <c r="J309" s="296"/>
      <c r="K309" s="297"/>
    </row>
    <row r="310" spans="1:11" s="285" customFormat="1">
      <c r="A310" s="279"/>
      <c r="B310" s="310" t="s">
        <v>724</v>
      </c>
      <c r="C310" s="283" t="s">
        <v>524</v>
      </c>
      <c r="F310" s="572"/>
      <c r="I310" s="295"/>
      <c r="J310" s="296"/>
      <c r="K310" s="297"/>
    </row>
    <row r="311" spans="1:11" s="285" customFormat="1">
      <c r="A311" s="279"/>
      <c r="B311" s="310" t="s">
        <v>725</v>
      </c>
      <c r="C311" s="283" t="s">
        <v>804</v>
      </c>
      <c r="F311" s="572"/>
      <c r="I311" s="295"/>
      <c r="J311" s="296"/>
      <c r="K311" s="297"/>
    </row>
    <row r="312" spans="1:11" s="285" customFormat="1" ht="22.5">
      <c r="A312" s="279"/>
      <c r="B312" s="310" t="s">
        <v>726</v>
      </c>
      <c r="C312" s="283" t="s">
        <v>524</v>
      </c>
      <c r="D312" s="347"/>
      <c r="E312" s="347"/>
      <c r="F312" s="519"/>
      <c r="G312" s="346"/>
      <c r="I312" s="295"/>
      <c r="J312" s="296"/>
      <c r="K312" s="297"/>
    </row>
    <row r="313" spans="1:11" s="285" customFormat="1" ht="22.5">
      <c r="A313" s="344"/>
      <c r="B313" s="310" t="s">
        <v>727</v>
      </c>
      <c r="C313" s="283" t="s">
        <v>524</v>
      </c>
      <c r="F313" s="572"/>
      <c r="I313" s="295"/>
      <c r="J313" s="296"/>
      <c r="K313" s="297"/>
    </row>
    <row r="314" spans="1:11" s="285" customFormat="1" ht="22.5">
      <c r="A314" s="279"/>
      <c r="B314" s="310" t="s">
        <v>474</v>
      </c>
      <c r="C314" s="283" t="s">
        <v>805</v>
      </c>
      <c r="F314" s="572"/>
      <c r="I314" s="295"/>
      <c r="J314" s="296"/>
      <c r="K314" s="297"/>
    </row>
    <row r="315" spans="1:11" s="285" customFormat="1" ht="45">
      <c r="A315" s="344"/>
      <c r="B315" s="310" t="s">
        <v>466</v>
      </c>
      <c r="C315" s="283" t="s">
        <v>524</v>
      </c>
      <c r="F315" s="572"/>
      <c r="I315" s="295"/>
      <c r="J315" s="296"/>
      <c r="K315" s="297"/>
    </row>
    <row r="316" spans="1:11" s="285" customFormat="1" ht="22.5">
      <c r="A316" s="344"/>
      <c r="B316" s="310" t="s">
        <v>728</v>
      </c>
      <c r="C316" s="283" t="s">
        <v>772</v>
      </c>
      <c r="F316" s="572"/>
      <c r="I316" s="295"/>
      <c r="J316" s="296"/>
      <c r="K316" s="297"/>
    </row>
    <row r="317" spans="1:11" s="285" customFormat="1" ht="60">
      <c r="A317" s="279"/>
      <c r="B317" s="310" t="s">
        <v>478</v>
      </c>
      <c r="C317" s="283" t="s">
        <v>781</v>
      </c>
      <c r="D317" s="347" t="s">
        <v>297</v>
      </c>
      <c r="E317" s="347">
        <v>1</v>
      </c>
      <c r="F317" s="519"/>
      <c r="G317" s="346">
        <f>IF(OSNOVA!$B$43=1,E317*F317,"")</f>
        <v>0</v>
      </c>
      <c r="I317" s="295"/>
      <c r="J317" s="296"/>
      <c r="K317" s="297"/>
    </row>
    <row r="318" spans="1:11" s="285" customFormat="1">
      <c r="A318" s="279"/>
      <c r="B318" s="310"/>
      <c r="C318" s="283"/>
      <c r="D318" s="347"/>
      <c r="E318" s="347"/>
      <c r="F318" s="519"/>
      <c r="G318" s="346"/>
      <c r="I318" s="295"/>
      <c r="J318" s="296"/>
      <c r="K318" s="297"/>
    </row>
    <row r="319" spans="1:11" s="285" customFormat="1">
      <c r="A319" s="344" t="str">
        <f>$B$35</f>
        <v>V.</v>
      </c>
      <c r="B319" s="343">
        <f>COUNT($A$36:B318)+1</f>
        <v>14</v>
      </c>
      <c r="C319" s="275" t="s">
        <v>1090</v>
      </c>
      <c r="F319" s="572"/>
      <c r="I319" s="295"/>
      <c r="J319" s="296"/>
      <c r="K319" s="297"/>
    </row>
    <row r="320" spans="1:11" s="285" customFormat="1">
      <c r="A320" s="279"/>
      <c r="B320" s="310" t="s">
        <v>715</v>
      </c>
      <c r="C320" s="283" t="s">
        <v>1091</v>
      </c>
      <c r="F320" s="572"/>
      <c r="I320" s="295"/>
      <c r="J320" s="296"/>
      <c r="K320" s="297"/>
    </row>
    <row r="321" spans="1:11" s="285" customFormat="1" ht="22.5">
      <c r="A321" s="279"/>
      <c r="B321" s="310" t="s">
        <v>480</v>
      </c>
      <c r="C321" s="283" t="s">
        <v>1092</v>
      </c>
      <c r="F321" s="572"/>
      <c r="I321" s="295"/>
      <c r="J321" s="296"/>
      <c r="K321" s="297"/>
    </row>
    <row r="322" spans="1:11" s="285" customFormat="1" ht="24">
      <c r="A322" s="279"/>
      <c r="B322" s="310" t="s">
        <v>719</v>
      </c>
      <c r="C322" s="283" t="s">
        <v>909</v>
      </c>
      <c r="F322" s="572"/>
      <c r="I322" s="295"/>
      <c r="J322" s="296"/>
      <c r="K322" s="297"/>
    </row>
    <row r="323" spans="1:11" s="285" customFormat="1">
      <c r="A323" s="279"/>
      <c r="B323" s="310" t="s">
        <v>473</v>
      </c>
      <c r="C323" s="283" t="s">
        <v>1093</v>
      </c>
      <c r="F323" s="572"/>
      <c r="I323" s="295"/>
      <c r="J323" s="296"/>
      <c r="K323" s="297"/>
    </row>
    <row r="324" spans="1:11" s="285" customFormat="1">
      <c r="A324" s="279"/>
      <c r="B324" s="310" t="s">
        <v>720</v>
      </c>
      <c r="C324" s="283" t="s">
        <v>731</v>
      </c>
      <c r="F324" s="572"/>
      <c r="I324" s="295"/>
      <c r="J324" s="296"/>
      <c r="K324" s="297"/>
    </row>
    <row r="325" spans="1:11" s="285" customFormat="1">
      <c r="A325" s="279"/>
      <c r="B325" s="310" t="s">
        <v>721</v>
      </c>
      <c r="C325" s="283" t="s">
        <v>732</v>
      </c>
      <c r="F325" s="572"/>
      <c r="I325" s="295"/>
      <c r="J325" s="296"/>
      <c r="K325" s="297"/>
    </row>
    <row r="326" spans="1:11" s="285" customFormat="1">
      <c r="A326" s="279"/>
      <c r="B326" s="310" t="s">
        <v>723</v>
      </c>
      <c r="C326" s="283" t="s">
        <v>1094</v>
      </c>
      <c r="F326" s="572"/>
      <c r="I326" s="295"/>
      <c r="J326" s="296"/>
      <c r="K326" s="297"/>
    </row>
    <row r="327" spans="1:11" s="285" customFormat="1" ht="22.5">
      <c r="A327" s="344"/>
      <c r="B327" s="310" t="s">
        <v>474</v>
      </c>
      <c r="C327" s="283" t="s">
        <v>740</v>
      </c>
      <c r="F327" s="572"/>
      <c r="I327" s="295"/>
      <c r="J327" s="296"/>
      <c r="K327" s="297"/>
    </row>
    <row r="328" spans="1:11" s="285" customFormat="1" ht="45">
      <c r="A328" s="344"/>
      <c r="B328" s="310" t="s">
        <v>466</v>
      </c>
      <c r="C328" s="283" t="s">
        <v>524</v>
      </c>
      <c r="F328" s="572"/>
      <c r="I328" s="295"/>
      <c r="J328" s="296"/>
      <c r="K328" s="297"/>
    </row>
    <row r="329" spans="1:11" s="285" customFormat="1" ht="22.5">
      <c r="A329" s="279"/>
      <c r="B329" s="310" t="s">
        <v>728</v>
      </c>
      <c r="C329" s="283" t="s">
        <v>772</v>
      </c>
      <c r="F329" s="572"/>
      <c r="I329" s="295"/>
      <c r="J329" s="296"/>
      <c r="K329" s="297"/>
    </row>
    <row r="330" spans="1:11" s="285" customFormat="1" ht="60">
      <c r="A330" s="279"/>
      <c r="B330" s="310" t="s">
        <v>478</v>
      </c>
      <c r="C330" s="283" t="s">
        <v>781</v>
      </c>
      <c r="D330" s="347"/>
      <c r="E330" s="347"/>
      <c r="F330" s="519"/>
      <c r="G330" s="346"/>
      <c r="I330" s="295"/>
      <c r="J330" s="296"/>
      <c r="K330" s="297"/>
    </row>
    <row r="331" spans="1:11" s="285" customFormat="1" ht="22.5">
      <c r="A331" s="279"/>
      <c r="B331" s="310" t="s">
        <v>836</v>
      </c>
      <c r="C331" s="283" t="s">
        <v>524</v>
      </c>
      <c r="D331" s="347" t="s">
        <v>297</v>
      </c>
      <c r="E331" s="347">
        <v>3</v>
      </c>
      <c r="F331" s="519"/>
      <c r="G331" s="346">
        <f>IF(OSNOVA!$B$43=1,E331*F331,"")</f>
        <v>0</v>
      </c>
      <c r="I331" s="295"/>
      <c r="J331" s="296"/>
      <c r="K331" s="297"/>
    </row>
    <row r="332" spans="1:11" s="285" customFormat="1">
      <c r="A332" s="279"/>
      <c r="B332" s="310"/>
      <c r="C332" s="283"/>
      <c r="D332" s="347"/>
      <c r="E332" s="347"/>
      <c r="F332" s="519"/>
      <c r="G332" s="346"/>
      <c r="I332" s="295"/>
      <c r="J332" s="296"/>
      <c r="K332" s="297"/>
    </row>
    <row r="333" spans="1:11" s="285" customFormat="1" ht="156">
      <c r="A333" s="344" t="str">
        <f>$B$35</f>
        <v>V.</v>
      </c>
      <c r="B333" s="343">
        <f>COUNT($A$36:B332)+1</f>
        <v>15</v>
      </c>
      <c r="C333" s="275" t="s">
        <v>1123</v>
      </c>
      <c r="D333" s="273" t="s">
        <v>297</v>
      </c>
      <c r="E333" s="273">
        <v>38</v>
      </c>
      <c r="F333" s="520"/>
      <c r="G333" s="308">
        <f>IF(OSNOVA!$B$43=1,E333*F333,"")</f>
        <v>0</v>
      </c>
      <c r="I333" s="295"/>
      <c r="J333" s="296"/>
      <c r="K333" s="297"/>
    </row>
    <row r="334" spans="1:11" s="285" customFormat="1">
      <c r="A334" s="279"/>
      <c r="B334" s="310"/>
      <c r="C334" s="275"/>
      <c r="D334" s="347"/>
      <c r="E334" s="347"/>
      <c r="F334" s="519"/>
      <c r="G334" s="346"/>
      <c r="I334" s="295"/>
      <c r="J334" s="296"/>
      <c r="K334" s="297"/>
    </row>
    <row r="335" spans="1:11" s="285" customFormat="1">
      <c r="A335" s="344" t="str">
        <f>$B$35</f>
        <v>V.</v>
      </c>
      <c r="B335" s="343">
        <f>COUNT($A$36:B334)+1</f>
        <v>16</v>
      </c>
      <c r="C335" s="275" t="s">
        <v>832</v>
      </c>
      <c r="F335" s="572"/>
      <c r="I335" s="295"/>
      <c r="J335" s="296"/>
      <c r="K335" s="297"/>
    </row>
    <row r="336" spans="1:11" s="285" customFormat="1" ht="24">
      <c r="A336" s="279"/>
      <c r="B336" s="310" t="s">
        <v>715</v>
      </c>
      <c r="C336" s="283" t="s">
        <v>833</v>
      </c>
      <c r="F336" s="572"/>
      <c r="I336" s="295"/>
      <c r="J336" s="296"/>
      <c r="K336" s="297"/>
    </row>
    <row r="337" spans="1:11" s="285" customFormat="1" ht="22.5">
      <c r="A337" s="279"/>
      <c r="B337" s="310" t="s">
        <v>480</v>
      </c>
      <c r="C337" s="283" t="s">
        <v>834</v>
      </c>
      <c r="F337" s="572"/>
      <c r="I337" s="295"/>
      <c r="J337" s="296"/>
      <c r="K337" s="297"/>
    </row>
    <row r="338" spans="1:11" s="285" customFormat="1" ht="22.5">
      <c r="A338" s="279"/>
      <c r="B338" s="310" t="s">
        <v>759</v>
      </c>
      <c r="C338" s="283" t="s">
        <v>835</v>
      </c>
      <c r="F338" s="572"/>
      <c r="I338" s="295"/>
      <c r="J338" s="296"/>
      <c r="K338" s="297"/>
    </row>
    <row r="339" spans="1:11" s="285" customFormat="1" ht="48">
      <c r="A339" s="279"/>
      <c r="B339" s="310" t="s">
        <v>719</v>
      </c>
      <c r="C339" s="283" t="s">
        <v>976</v>
      </c>
      <c r="F339" s="572"/>
      <c r="I339" s="295"/>
      <c r="J339" s="296"/>
      <c r="K339" s="297"/>
    </row>
    <row r="340" spans="1:11" s="285" customFormat="1" ht="48">
      <c r="A340" s="279"/>
      <c r="B340" s="310" t="s">
        <v>473</v>
      </c>
      <c r="C340" s="283" t="s">
        <v>1108</v>
      </c>
      <c r="F340" s="572"/>
      <c r="I340" s="295"/>
      <c r="J340" s="296"/>
      <c r="K340" s="297"/>
    </row>
    <row r="341" spans="1:11" s="285" customFormat="1">
      <c r="A341" s="279"/>
      <c r="B341" s="310" t="s">
        <v>720</v>
      </c>
      <c r="C341" s="283" t="s">
        <v>731</v>
      </c>
      <c r="F341" s="572"/>
      <c r="I341" s="295"/>
      <c r="J341" s="296"/>
      <c r="K341" s="297"/>
    </row>
    <row r="342" spans="1:11" s="285" customFormat="1">
      <c r="A342" s="279"/>
      <c r="B342" s="310" t="s">
        <v>721</v>
      </c>
      <c r="C342" s="283" t="s">
        <v>732</v>
      </c>
      <c r="F342" s="572"/>
      <c r="I342" s="295"/>
      <c r="J342" s="296"/>
      <c r="K342" s="297"/>
    </row>
    <row r="343" spans="1:11" s="285" customFormat="1">
      <c r="A343" s="279"/>
      <c r="B343" s="310" t="s">
        <v>722</v>
      </c>
      <c r="C343" s="283" t="s">
        <v>524</v>
      </c>
      <c r="F343" s="572"/>
      <c r="I343" s="295"/>
      <c r="J343" s="296"/>
      <c r="K343" s="297"/>
    </row>
    <row r="344" spans="1:11" s="285" customFormat="1">
      <c r="A344" s="279"/>
      <c r="B344" s="310" t="s">
        <v>470</v>
      </c>
      <c r="C344" s="283" t="s">
        <v>524</v>
      </c>
      <c r="F344" s="572"/>
      <c r="I344" s="295"/>
      <c r="J344" s="296"/>
      <c r="K344" s="297"/>
    </row>
    <row r="345" spans="1:11" s="285" customFormat="1">
      <c r="A345" s="279"/>
      <c r="B345" s="310" t="s">
        <v>723</v>
      </c>
      <c r="C345" s="283" t="s">
        <v>838</v>
      </c>
      <c r="F345" s="572"/>
      <c r="I345" s="295"/>
      <c r="J345" s="296"/>
      <c r="K345" s="297"/>
    </row>
    <row r="346" spans="1:11" s="285" customFormat="1" ht="22.5">
      <c r="A346" s="279"/>
      <c r="B346" s="310" t="s">
        <v>475</v>
      </c>
      <c r="C346" s="283" t="s">
        <v>735</v>
      </c>
      <c r="F346" s="572"/>
      <c r="I346" s="295"/>
      <c r="J346" s="296"/>
      <c r="K346" s="297"/>
    </row>
    <row r="347" spans="1:11" s="285" customFormat="1" ht="22.5">
      <c r="A347" s="279"/>
      <c r="B347" s="310" t="s">
        <v>476</v>
      </c>
      <c r="C347" s="283" t="s">
        <v>736</v>
      </c>
      <c r="F347" s="572"/>
      <c r="I347" s="295"/>
      <c r="J347" s="296"/>
      <c r="K347" s="297"/>
    </row>
    <row r="348" spans="1:11" s="285" customFormat="1">
      <c r="A348" s="279"/>
      <c r="B348" s="310" t="s">
        <v>725</v>
      </c>
      <c r="C348" s="283" t="s">
        <v>524</v>
      </c>
      <c r="F348" s="572"/>
      <c r="I348" s="295"/>
      <c r="J348" s="296"/>
      <c r="K348" s="297"/>
    </row>
    <row r="349" spans="1:11" s="285" customFormat="1" ht="22.5">
      <c r="A349" s="279"/>
      <c r="B349" s="310" t="s">
        <v>726</v>
      </c>
      <c r="C349" s="283" t="s">
        <v>524</v>
      </c>
      <c r="F349" s="572"/>
      <c r="I349" s="295"/>
      <c r="J349" s="296"/>
      <c r="K349" s="297"/>
    </row>
    <row r="350" spans="1:11" s="285" customFormat="1" ht="22.5">
      <c r="A350" s="279"/>
      <c r="B350" s="310" t="s">
        <v>727</v>
      </c>
      <c r="C350" s="283" t="s">
        <v>524</v>
      </c>
      <c r="D350" s="347"/>
      <c r="E350" s="347"/>
      <c r="F350" s="519"/>
      <c r="G350" s="346"/>
      <c r="I350" s="295"/>
      <c r="J350" s="296"/>
      <c r="K350" s="297"/>
    </row>
    <row r="351" spans="1:11" s="285" customFormat="1" ht="22.5">
      <c r="A351" s="279"/>
      <c r="B351" s="310" t="s">
        <v>474</v>
      </c>
      <c r="C351" s="283" t="s">
        <v>740</v>
      </c>
      <c r="F351" s="572"/>
      <c r="I351" s="295"/>
      <c r="J351" s="296"/>
      <c r="K351" s="297"/>
    </row>
    <row r="352" spans="1:11" s="285" customFormat="1" ht="72">
      <c r="A352" s="279"/>
      <c r="B352" s="310" t="s">
        <v>466</v>
      </c>
      <c r="C352" s="283" t="s">
        <v>1111</v>
      </c>
      <c r="F352" s="572"/>
      <c r="I352" s="295"/>
      <c r="J352" s="296"/>
      <c r="K352" s="297"/>
    </row>
    <row r="353" spans="1:11" s="285" customFormat="1" ht="60">
      <c r="A353" s="279"/>
      <c r="B353" s="310" t="s">
        <v>728</v>
      </c>
      <c r="C353" s="283" t="s">
        <v>1109</v>
      </c>
      <c r="F353" s="572"/>
      <c r="I353" s="295"/>
      <c r="J353" s="296"/>
      <c r="K353" s="297"/>
    </row>
    <row r="354" spans="1:11" s="285" customFormat="1" ht="60">
      <c r="A354" s="279"/>
      <c r="B354" s="310" t="s">
        <v>478</v>
      </c>
      <c r="C354" s="283" t="s">
        <v>781</v>
      </c>
      <c r="F354" s="572"/>
      <c r="I354" s="295"/>
      <c r="J354" s="296"/>
      <c r="K354" s="297"/>
    </row>
    <row r="355" spans="1:11" s="285" customFormat="1" ht="108">
      <c r="A355" s="279"/>
      <c r="B355" s="310" t="s">
        <v>836</v>
      </c>
      <c r="C355" s="283" t="s">
        <v>839</v>
      </c>
      <c r="D355" s="347" t="s">
        <v>297</v>
      </c>
      <c r="E355" s="347">
        <v>1</v>
      </c>
      <c r="F355" s="519"/>
      <c r="G355" s="346">
        <f>IF(OSNOVA!$B$43=1,E355*F355,"")</f>
        <v>0</v>
      </c>
      <c r="I355" s="295"/>
      <c r="J355" s="296"/>
      <c r="K355" s="297"/>
    </row>
    <row r="356" spans="1:11" s="285" customFormat="1">
      <c r="A356" s="279"/>
      <c r="B356" s="310"/>
      <c r="C356" s="283"/>
      <c r="F356" s="572"/>
      <c r="I356" s="295"/>
      <c r="J356" s="296"/>
      <c r="K356" s="297"/>
    </row>
    <row r="357" spans="1:11" s="285" customFormat="1">
      <c r="A357" s="344" t="str">
        <f>$B$35</f>
        <v>V.</v>
      </c>
      <c r="B357" s="343">
        <f>COUNT($A$36:B355)+1</f>
        <v>17</v>
      </c>
      <c r="C357" s="275" t="s">
        <v>1071</v>
      </c>
      <c r="F357" s="572"/>
      <c r="I357" s="295"/>
      <c r="J357" s="296"/>
      <c r="K357" s="297"/>
    </row>
    <row r="358" spans="1:11" s="285" customFormat="1" ht="24">
      <c r="A358" s="279"/>
      <c r="B358" s="310" t="s">
        <v>715</v>
      </c>
      <c r="C358" s="283" t="s">
        <v>840</v>
      </c>
      <c r="F358" s="572"/>
      <c r="I358" s="295"/>
      <c r="J358" s="296"/>
      <c r="K358" s="297"/>
    </row>
    <row r="359" spans="1:11" s="285" customFormat="1" ht="22.5">
      <c r="A359" s="279"/>
      <c r="B359" s="310" t="s">
        <v>480</v>
      </c>
      <c r="C359" s="283" t="s">
        <v>841</v>
      </c>
      <c r="F359" s="572"/>
      <c r="I359" s="295"/>
      <c r="J359" s="296"/>
      <c r="K359" s="297"/>
    </row>
    <row r="360" spans="1:11" s="285" customFormat="1" ht="22.5">
      <c r="A360" s="279"/>
      <c r="B360" s="310" t="s">
        <v>759</v>
      </c>
      <c r="C360" s="283" t="s">
        <v>835</v>
      </c>
      <c r="F360" s="572"/>
      <c r="I360" s="295"/>
      <c r="J360" s="296"/>
      <c r="K360" s="297"/>
    </row>
    <row r="361" spans="1:11" s="285" customFormat="1" ht="36">
      <c r="A361" s="279"/>
      <c r="B361" s="310" t="s">
        <v>719</v>
      </c>
      <c r="C361" s="283" t="s">
        <v>837</v>
      </c>
      <c r="F361" s="572"/>
      <c r="I361" s="295"/>
      <c r="J361" s="296"/>
      <c r="K361" s="297"/>
    </row>
    <row r="362" spans="1:11" s="285" customFormat="1" ht="60">
      <c r="A362" s="279"/>
      <c r="B362" s="310" t="s">
        <v>473</v>
      </c>
      <c r="C362" s="283" t="s">
        <v>842</v>
      </c>
      <c r="F362" s="572"/>
      <c r="I362" s="295"/>
      <c r="J362" s="296"/>
      <c r="K362" s="297"/>
    </row>
    <row r="363" spans="1:11" s="285" customFormat="1">
      <c r="A363" s="279"/>
      <c r="B363" s="310" t="s">
        <v>720</v>
      </c>
      <c r="C363" s="283" t="s">
        <v>731</v>
      </c>
      <c r="F363" s="572"/>
      <c r="I363" s="295"/>
      <c r="J363" s="296"/>
      <c r="K363" s="297"/>
    </row>
    <row r="364" spans="1:11" s="285" customFormat="1">
      <c r="A364" s="279"/>
      <c r="B364" s="310" t="s">
        <v>721</v>
      </c>
      <c r="C364" s="283" t="s">
        <v>732</v>
      </c>
      <c r="F364" s="572"/>
      <c r="I364" s="295"/>
      <c r="J364" s="296"/>
      <c r="K364" s="297"/>
    </row>
    <row r="365" spans="1:11" s="285" customFormat="1" ht="48">
      <c r="A365" s="279"/>
      <c r="B365" s="310" t="s">
        <v>722</v>
      </c>
      <c r="C365" s="283" t="s">
        <v>843</v>
      </c>
      <c r="F365" s="572"/>
      <c r="I365" s="295"/>
      <c r="J365" s="296"/>
      <c r="K365" s="297"/>
    </row>
    <row r="366" spans="1:11" s="285" customFormat="1">
      <c r="A366" s="279"/>
      <c r="B366" s="310" t="s">
        <v>470</v>
      </c>
      <c r="C366" s="283" t="s">
        <v>479</v>
      </c>
      <c r="F366" s="572"/>
      <c r="I366" s="295"/>
      <c r="J366" s="296"/>
      <c r="K366" s="297"/>
    </row>
    <row r="367" spans="1:11" s="285" customFormat="1">
      <c r="A367" s="279"/>
      <c r="B367" s="310" t="s">
        <v>723</v>
      </c>
      <c r="C367" s="283" t="s">
        <v>786</v>
      </c>
      <c r="F367" s="572"/>
      <c r="I367" s="295"/>
      <c r="J367" s="296"/>
      <c r="K367" s="297"/>
    </row>
    <row r="368" spans="1:11" s="285" customFormat="1" ht="22.5">
      <c r="A368" s="279"/>
      <c r="B368" s="310" t="s">
        <v>475</v>
      </c>
      <c r="C368" s="283" t="s">
        <v>735</v>
      </c>
      <c r="F368" s="572"/>
      <c r="I368" s="295"/>
      <c r="J368" s="296"/>
      <c r="K368" s="297"/>
    </row>
    <row r="369" spans="1:11" s="285" customFormat="1" ht="22.5">
      <c r="A369" s="279"/>
      <c r="B369" s="310" t="s">
        <v>476</v>
      </c>
      <c r="C369" s="283" t="s">
        <v>736</v>
      </c>
      <c r="F369" s="572"/>
      <c r="I369" s="295"/>
      <c r="J369" s="296"/>
      <c r="K369" s="297"/>
    </row>
    <row r="370" spans="1:11" s="285" customFormat="1">
      <c r="A370" s="279"/>
      <c r="B370" s="310" t="s">
        <v>725</v>
      </c>
      <c r="C370" s="283" t="s">
        <v>524</v>
      </c>
      <c r="F370" s="572"/>
      <c r="I370" s="295"/>
      <c r="J370" s="296"/>
      <c r="K370" s="297"/>
    </row>
    <row r="371" spans="1:11" s="285" customFormat="1" ht="22.5">
      <c r="A371" s="279"/>
      <c r="B371" s="310" t="s">
        <v>726</v>
      </c>
      <c r="C371" s="283" t="s">
        <v>524</v>
      </c>
      <c r="F371" s="572"/>
      <c r="I371" s="295"/>
      <c r="J371" s="296"/>
      <c r="K371" s="297"/>
    </row>
    <row r="372" spans="1:11" s="285" customFormat="1" ht="22.5">
      <c r="A372" s="279"/>
      <c r="B372" s="310" t="s">
        <v>727</v>
      </c>
      <c r="C372" s="283" t="s">
        <v>524</v>
      </c>
      <c r="D372" s="347"/>
      <c r="E372" s="347"/>
      <c r="F372" s="519"/>
      <c r="G372" s="346"/>
      <c r="I372" s="295"/>
      <c r="J372" s="296"/>
      <c r="K372" s="297"/>
    </row>
    <row r="373" spans="1:11" s="285" customFormat="1" ht="22.5">
      <c r="A373" s="279"/>
      <c r="B373" s="310" t="s">
        <v>474</v>
      </c>
      <c r="C373" s="283" t="s">
        <v>740</v>
      </c>
      <c r="F373" s="572"/>
      <c r="I373" s="295"/>
      <c r="J373" s="296"/>
      <c r="K373" s="297"/>
    </row>
    <row r="374" spans="1:11" s="285" customFormat="1" ht="45">
      <c r="A374" s="279"/>
      <c r="B374" s="310" t="s">
        <v>466</v>
      </c>
      <c r="C374" s="283" t="s">
        <v>1112</v>
      </c>
      <c r="F374" s="572"/>
      <c r="I374" s="295"/>
      <c r="J374" s="296"/>
      <c r="K374" s="297"/>
    </row>
    <row r="375" spans="1:11" s="285" customFormat="1" ht="48">
      <c r="A375" s="279"/>
      <c r="B375" s="310" t="s">
        <v>728</v>
      </c>
      <c r="C375" s="283" t="s">
        <v>1110</v>
      </c>
      <c r="F375" s="572"/>
      <c r="I375" s="295"/>
      <c r="J375" s="296"/>
      <c r="K375" s="297"/>
    </row>
    <row r="376" spans="1:11" s="285" customFormat="1" ht="60">
      <c r="A376" s="279"/>
      <c r="B376" s="310" t="s">
        <v>478</v>
      </c>
      <c r="C376" s="283" t="s">
        <v>781</v>
      </c>
      <c r="F376" s="572"/>
      <c r="I376" s="295"/>
      <c r="J376" s="296"/>
      <c r="K376" s="297"/>
    </row>
    <row r="377" spans="1:11" s="285" customFormat="1" ht="22.5">
      <c r="A377" s="344"/>
      <c r="B377" s="310" t="s">
        <v>836</v>
      </c>
      <c r="C377" s="283" t="s">
        <v>524</v>
      </c>
      <c r="D377" s="347" t="s">
        <v>297</v>
      </c>
      <c r="E377" s="347">
        <v>1</v>
      </c>
      <c r="F377" s="519"/>
      <c r="G377" s="346">
        <f>IF(OSNOVA!$B$43=1,E377*F377,"")</f>
        <v>0</v>
      </c>
      <c r="I377" s="295"/>
      <c r="J377" s="296"/>
      <c r="K377" s="297"/>
    </row>
    <row r="378" spans="1:11" s="285" customFormat="1">
      <c r="A378" s="344"/>
      <c r="B378" s="310"/>
      <c r="C378" s="283"/>
      <c r="D378" s="347"/>
      <c r="E378" s="347"/>
      <c r="F378" s="519"/>
      <c r="G378" s="346"/>
      <c r="I378" s="295"/>
      <c r="J378" s="296"/>
      <c r="K378" s="297"/>
    </row>
    <row r="379" spans="1:11" s="285" customFormat="1">
      <c r="A379" s="344" t="str">
        <f>$B$35</f>
        <v>V.</v>
      </c>
      <c r="B379" s="343">
        <f>COUNT($A$36:B377)+1</f>
        <v>18</v>
      </c>
      <c r="C379" s="275" t="s">
        <v>1083</v>
      </c>
      <c r="F379" s="572"/>
      <c r="I379" s="295"/>
      <c r="J379" s="296"/>
      <c r="K379" s="297"/>
    </row>
    <row r="380" spans="1:11" s="285" customFormat="1" ht="24">
      <c r="A380" s="279"/>
      <c r="B380" s="310" t="s">
        <v>715</v>
      </c>
      <c r="C380" s="283" t="s">
        <v>1084</v>
      </c>
      <c r="F380" s="572"/>
      <c r="I380" s="295"/>
      <c r="J380" s="296"/>
      <c r="K380" s="297"/>
    </row>
    <row r="381" spans="1:11" s="285" customFormat="1" ht="22.5">
      <c r="A381" s="279"/>
      <c r="B381" s="310" t="s">
        <v>480</v>
      </c>
      <c r="C381" s="283" t="s">
        <v>1085</v>
      </c>
      <c r="F381" s="572"/>
      <c r="I381" s="295"/>
      <c r="J381" s="296"/>
      <c r="K381" s="297"/>
    </row>
    <row r="382" spans="1:11" s="285" customFormat="1" ht="22.5">
      <c r="A382" s="279"/>
      <c r="B382" s="310" t="s">
        <v>759</v>
      </c>
      <c r="C382" s="283" t="s">
        <v>524</v>
      </c>
      <c r="F382" s="572"/>
      <c r="I382" s="295"/>
      <c r="J382" s="296"/>
      <c r="K382" s="297"/>
    </row>
    <row r="383" spans="1:11" s="285" customFormat="1" ht="36">
      <c r="A383" s="279"/>
      <c r="B383" s="310" t="s">
        <v>719</v>
      </c>
      <c r="C383" s="283" t="s">
        <v>993</v>
      </c>
      <c r="F383" s="572"/>
      <c r="I383" s="295"/>
      <c r="J383" s="296"/>
      <c r="K383" s="297"/>
    </row>
    <row r="384" spans="1:11" s="285" customFormat="1" ht="36">
      <c r="A384" s="279"/>
      <c r="B384" s="310" t="s">
        <v>473</v>
      </c>
      <c r="C384" s="283" t="s">
        <v>1086</v>
      </c>
      <c r="F384" s="572"/>
      <c r="I384" s="295"/>
      <c r="J384" s="296"/>
      <c r="K384" s="297"/>
    </row>
    <row r="385" spans="1:11" s="285" customFormat="1">
      <c r="A385" s="279"/>
      <c r="B385" s="310" t="s">
        <v>720</v>
      </c>
      <c r="C385" s="283" t="s">
        <v>1087</v>
      </c>
      <c r="F385" s="572"/>
      <c r="I385" s="295"/>
      <c r="J385" s="296"/>
      <c r="K385" s="297"/>
    </row>
    <row r="386" spans="1:11" s="285" customFormat="1">
      <c r="A386" s="279"/>
      <c r="B386" s="310" t="s">
        <v>721</v>
      </c>
      <c r="C386" s="283" t="s">
        <v>732</v>
      </c>
      <c r="F386" s="572"/>
      <c r="I386" s="295"/>
      <c r="J386" s="296"/>
      <c r="K386" s="297"/>
    </row>
    <row r="387" spans="1:11" s="285" customFormat="1" ht="24">
      <c r="A387" s="279"/>
      <c r="B387" s="310" t="s">
        <v>722</v>
      </c>
      <c r="C387" s="283" t="s">
        <v>761</v>
      </c>
      <c r="F387" s="572"/>
      <c r="I387" s="295"/>
      <c r="J387" s="296"/>
      <c r="K387" s="297"/>
    </row>
    <row r="388" spans="1:11" s="285" customFormat="1">
      <c r="A388" s="279"/>
      <c r="B388" s="310" t="s">
        <v>470</v>
      </c>
      <c r="C388" s="283" t="s">
        <v>956</v>
      </c>
      <c r="F388" s="572"/>
      <c r="I388" s="295"/>
      <c r="J388" s="296"/>
      <c r="K388" s="297"/>
    </row>
    <row r="389" spans="1:11" s="285" customFormat="1">
      <c r="A389" s="279"/>
      <c r="B389" s="310" t="s">
        <v>723</v>
      </c>
      <c r="C389" s="283" t="s">
        <v>786</v>
      </c>
      <c r="F389" s="572"/>
      <c r="I389" s="295"/>
      <c r="J389" s="296"/>
      <c r="K389" s="297"/>
    </row>
    <row r="390" spans="1:11" s="285" customFormat="1" ht="22.5">
      <c r="A390" s="279"/>
      <c r="B390" s="310" t="s">
        <v>475</v>
      </c>
      <c r="C390" s="283" t="s">
        <v>524</v>
      </c>
      <c r="F390" s="572"/>
      <c r="I390" s="295"/>
      <c r="J390" s="296"/>
      <c r="K390" s="297"/>
    </row>
    <row r="391" spans="1:11" s="285" customFormat="1" ht="22.5">
      <c r="A391" s="279"/>
      <c r="B391" s="310" t="s">
        <v>476</v>
      </c>
      <c r="C391" s="283" t="s">
        <v>524</v>
      </c>
      <c r="F391" s="572"/>
      <c r="I391" s="295"/>
      <c r="J391" s="296"/>
      <c r="K391" s="297"/>
    </row>
    <row r="392" spans="1:11" s="285" customFormat="1">
      <c r="A392" s="279"/>
      <c r="B392" s="310" t="s">
        <v>725</v>
      </c>
      <c r="C392" s="283" t="s">
        <v>524</v>
      </c>
      <c r="F392" s="572"/>
      <c r="I392" s="295"/>
      <c r="J392" s="296"/>
      <c r="K392" s="297"/>
    </row>
    <row r="393" spans="1:11" s="285" customFormat="1" ht="22.5">
      <c r="A393" s="279"/>
      <c r="B393" s="310" t="s">
        <v>726</v>
      </c>
      <c r="C393" s="283" t="s">
        <v>524</v>
      </c>
      <c r="F393" s="572"/>
      <c r="I393" s="295"/>
      <c r="J393" s="296"/>
      <c r="K393" s="297"/>
    </row>
    <row r="394" spans="1:11" s="285" customFormat="1" ht="22.5">
      <c r="A394" s="279"/>
      <c r="B394" s="310" t="s">
        <v>727</v>
      </c>
      <c r="C394" s="283" t="s">
        <v>524</v>
      </c>
      <c r="D394" s="347"/>
      <c r="E394" s="347"/>
      <c r="F394" s="519"/>
      <c r="G394" s="346"/>
      <c r="I394" s="295"/>
      <c r="J394" s="296"/>
      <c r="K394" s="297"/>
    </row>
    <row r="395" spans="1:11" s="285" customFormat="1" ht="22.5">
      <c r="A395" s="279"/>
      <c r="B395" s="310" t="s">
        <v>474</v>
      </c>
      <c r="C395" s="283" t="s">
        <v>740</v>
      </c>
      <c r="F395" s="572"/>
      <c r="I395" s="295"/>
      <c r="J395" s="296"/>
      <c r="K395" s="297"/>
    </row>
    <row r="396" spans="1:11" s="285" customFormat="1" ht="45">
      <c r="A396" s="279"/>
      <c r="B396" s="310" t="s">
        <v>466</v>
      </c>
      <c r="C396" s="283" t="s">
        <v>1089</v>
      </c>
      <c r="F396" s="572"/>
      <c r="I396" s="295"/>
      <c r="J396" s="296"/>
      <c r="K396" s="297"/>
    </row>
    <row r="397" spans="1:11" s="285" customFormat="1" ht="22.5">
      <c r="A397" s="279"/>
      <c r="B397" s="310" t="s">
        <v>728</v>
      </c>
      <c r="C397" s="283" t="s">
        <v>772</v>
      </c>
      <c r="F397" s="572"/>
      <c r="I397" s="295"/>
      <c r="J397" s="296"/>
      <c r="K397" s="297"/>
    </row>
    <row r="398" spans="1:11" s="285" customFormat="1" ht="60">
      <c r="A398" s="279"/>
      <c r="B398" s="310" t="s">
        <v>478</v>
      </c>
      <c r="C398" s="283" t="s">
        <v>781</v>
      </c>
      <c r="F398" s="572"/>
      <c r="I398" s="295"/>
      <c r="J398" s="296"/>
      <c r="K398" s="297"/>
    </row>
    <row r="399" spans="1:11" s="285" customFormat="1" ht="24">
      <c r="A399" s="344"/>
      <c r="B399" s="310" t="s">
        <v>836</v>
      </c>
      <c r="C399" s="283" t="s">
        <v>1088</v>
      </c>
      <c r="D399" s="347" t="s">
        <v>297</v>
      </c>
      <c r="E399" s="347">
        <v>1</v>
      </c>
      <c r="F399" s="519"/>
      <c r="G399" s="346">
        <f>IF(OSNOVA!$B$43=1,E399*F399,"")</f>
        <v>0</v>
      </c>
      <c r="I399" s="295"/>
      <c r="J399" s="296"/>
      <c r="K399" s="297"/>
    </row>
    <row r="400" spans="1:11" s="285" customFormat="1">
      <c r="A400" s="344"/>
      <c r="B400" s="310"/>
      <c r="C400" s="283"/>
      <c r="D400" s="347"/>
      <c r="E400" s="347"/>
      <c r="F400" s="519"/>
      <c r="G400" s="346"/>
      <c r="I400" s="295"/>
      <c r="J400" s="296"/>
      <c r="K400" s="297"/>
    </row>
    <row r="401" spans="1:11" s="285" customFormat="1">
      <c r="A401" s="344" t="str">
        <f>$B$35</f>
        <v>V.</v>
      </c>
      <c r="B401" s="343">
        <f>COUNT($A$36:B377)+1</f>
        <v>18</v>
      </c>
      <c r="C401" s="275" t="s">
        <v>846</v>
      </c>
      <c r="D401" s="347"/>
      <c r="E401" s="347"/>
      <c r="F401" s="519"/>
      <c r="G401" s="346"/>
      <c r="I401" s="295"/>
      <c r="J401" s="296"/>
      <c r="K401" s="297"/>
    </row>
    <row r="402" spans="1:11" s="285" customFormat="1">
      <c r="A402" s="344"/>
      <c r="B402" s="310" t="s">
        <v>715</v>
      </c>
      <c r="C402" s="283" t="s">
        <v>847</v>
      </c>
      <c r="D402" s="347"/>
      <c r="E402" s="347"/>
      <c r="F402" s="519"/>
      <c r="G402" s="346"/>
      <c r="I402" s="295"/>
      <c r="J402" s="296"/>
      <c r="K402" s="297"/>
    </row>
    <row r="403" spans="1:11" s="285" customFormat="1" ht="22.5">
      <c r="A403" s="344"/>
      <c r="B403" s="310" t="s">
        <v>480</v>
      </c>
      <c r="C403" s="283" t="s">
        <v>848</v>
      </c>
      <c r="D403" s="347"/>
      <c r="E403" s="347"/>
      <c r="F403" s="519"/>
      <c r="G403" s="346"/>
      <c r="I403" s="295"/>
      <c r="J403" s="296"/>
      <c r="K403" s="297"/>
    </row>
    <row r="404" spans="1:11" s="285" customFormat="1" ht="22.5">
      <c r="A404" s="344"/>
      <c r="B404" s="310" t="s">
        <v>849</v>
      </c>
      <c r="C404" s="283" t="s">
        <v>850</v>
      </c>
      <c r="D404" s="347"/>
      <c r="E404" s="347"/>
      <c r="F404" s="519"/>
      <c r="G404" s="346"/>
      <c r="I404" s="295"/>
      <c r="J404" s="296"/>
      <c r="K404" s="297"/>
    </row>
    <row r="405" spans="1:11" s="285" customFormat="1" ht="22.5">
      <c r="A405" s="344"/>
      <c r="B405" s="310" t="s">
        <v>759</v>
      </c>
      <c r="C405" s="283" t="s">
        <v>851</v>
      </c>
      <c r="D405" s="347"/>
      <c r="E405" s="347"/>
      <c r="F405" s="519"/>
      <c r="G405" s="346"/>
      <c r="I405" s="295"/>
      <c r="J405" s="296"/>
      <c r="K405" s="297"/>
    </row>
    <row r="406" spans="1:11" s="285" customFormat="1" ht="22.5">
      <c r="A406" s="344"/>
      <c r="B406" s="310" t="s">
        <v>852</v>
      </c>
      <c r="C406" s="283" t="s">
        <v>853</v>
      </c>
      <c r="D406" s="347"/>
      <c r="E406" s="347"/>
      <c r="F406" s="519"/>
      <c r="G406" s="346"/>
      <c r="I406" s="295"/>
      <c r="J406" s="296"/>
      <c r="K406" s="297"/>
    </row>
    <row r="407" spans="1:11" s="285" customFormat="1" ht="22.5">
      <c r="A407" s="344"/>
      <c r="B407" s="310" t="s">
        <v>467</v>
      </c>
      <c r="C407" s="283" t="s">
        <v>854</v>
      </c>
      <c r="D407" s="347"/>
      <c r="E407" s="347"/>
      <c r="F407" s="519"/>
      <c r="G407" s="346"/>
      <c r="I407" s="295"/>
      <c r="J407" s="296"/>
      <c r="K407" s="297"/>
    </row>
    <row r="408" spans="1:11" s="285" customFormat="1" ht="72">
      <c r="A408" s="344"/>
      <c r="B408" s="310" t="s">
        <v>855</v>
      </c>
      <c r="C408" s="283" t="s">
        <v>857</v>
      </c>
      <c r="D408" s="347"/>
      <c r="E408" s="347"/>
      <c r="F408" s="519"/>
      <c r="G408" s="346"/>
      <c r="I408" s="295"/>
      <c r="J408" s="296"/>
      <c r="K408" s="297"/>
    </row>
    <row r="409" spans="1:11" s="285" customFormat="1" ht="48">
      <c r="A409" s="344"/>
      <c r="B409" s="310" t="s">
        <v>473</v>
      </c>
      <c r="C409" s="283" t="s">
        <v>1116</v>
      </c>
      <c r="D409" s="347"/>
      <c r="E409" s="347"/>
      <c r="F409" s="519"/>
      <c r="G409" s="346"/>
      <c r="I409" s="295"/>
      <c r="J409" s="296"/>
      <c r="K409" s="297"/>
    </row>
    <row r="410" spans="1:11" s="285" customFormat="1">
      <c r="A410" s="344"/>
      <c r="B410" s="310" t="s">
        <v>468</v>
      </c>
      <c r="C410" s="283" t="s">
        <v>858</v>
      </c>
      <c r="D410" s="347"/>
      <c r="E410" s="347"/>
      <c r="F410" s="519"/>
      <c r="G410" s="346"/>
      <c r="I410" s="295"/>
      <c r="J410" s="296"/>
      <c r="K410" s="297"/>
    </row>
    <row r="411" spans="1:11" s="285" customFormat="1">
      <c r="A411" s="344"/>
      <c r="B411" s="310" t="s">
        <v>470</v>
      </c>
      <c r="C411" s="283" t="s">
        <v>479</v>
      </c>
      <c r="D411" s="347"/>
      <c r="E411" s="347"/>
      <c r="F411" s="519"/>
      <c r="G411" s="346"/>
      <c r="I411" s="295"/>
      <c r="J411" s="296"/>
      <c r="K411" s="297"/>
    </row>
    <row r="412" spans="1:11" s="285" customFormat="1" ht="36">
      <c r="A412" s="344"/>
      <c r="B412" s="310" t="s">
        <v>471</v>
      </c>
      <c r="C412" s="283" t="s">
        <v>859</v>
      </c>
      <c r="D412" s="347"/>
      <c r="E412" s="347"/>
      <c r="F412" s="519"/>
      <c r="G412" s="346"/>
      <c r="I412" s="295"/>
      <c r="J412" s="296"/>
      <c r="K412" s="297"/>
    </row>
    <row r="413" spans="1:11" s="285" customFormat="1" ht="24">
      <c r="A413" s="344"/>
      <c r="B413" s="310" t="s">
        <v>472</v>
      </c>
      <c r="C413" s="283" t="s">
        <v>860</v>
      </c>
      <c r="D413" s="347"/>
      <c r="E413" s="347"/>
      <c r="F413" s="519"/>
      <c r="G413" s="346"/>
      <c r="I413" s="295"/>
      <c r="J413" s="296"/>
      <c r="K413" s="297"/>
    </row>
    <row r="414" spans="1:11" s="285" customFormat="1" ht="24">
      <c r="A414" s="344"/>
      <c r="B414" s="310" t="s">
        <v>724</v>
      </c>
      <c r="C414" s="283" t="s">
        <v>861</v>
      </c>
      <c r="D414" s="347"/>
      <c r="E414" s="347"/>
      <c r="F414" s="519"/>
      <c r="G414" s="346"/>
      <c r="I414" s="295"/>
      <c r="J414" s="296"/>
      <c r="K414" s="297"/>
    </row>
    <row r="415" spans="1:11" s="285" customFormat="1" ht="22.5">
      <c r="A415" s="344"/>
      <c r="B415" s="310" t="s">
        <v>507</v>
      </c>
      <c r="C415" s="283" t="s">
        <v>524</v>
      </c>
      <c r="D415" s="347"/>
      <c r="E415" s="347"/>
      <c r="F415" s="519"/>
      <c r="G415" s="346"/>
      <c r="I415" s="295"/>
      <c r="J415" s="296"/>
      <c r="K415" s="297"/>
    </row>
    <row r="416" spans="1:11" s="285" customFormat="1" ht="22.5">
      <c r="A416" s="344"/>
      <c r="B416" s="310" t="s">
        <v>474</v>
      </c>
      <c r="C416" s="283" t="s">
        <v>740</v>
      </c>
      <c r="D416" s="347"/>
      <c r="E416" s="347"/>
      <c r="F416" s="519"/>
      <c r="G416" s="346"/>
      <c r="I416" s="295"/>
      <c r="J416" s="296"/>
      <c r="K416" s="297"/>
    </row>
    <row r="417" spans="1:11" s="285" customFormat="1" ht="22.5">
      <c r="A417" s="344"/>
      <c r="B417" s="310" t="s">
        <v>475</v>
      </c>
      <c r="C417" s="283" t="s">
        <v>735</v>
      </c>
      <c r="D417" s="347"/>
      <c r="E417" s="347"/>
      <c r="F417" s="519"/>
      <c r="G417" s="346"/>
      <c r="I417" s="295"/>
      <c r="J417" s="296"/>
      <c r="K417" s="297"/>
    </row>
    <row r="418" spans="1:11" s="285" customFormat="1" ht="22.5">
      <c r="A418" s="344"/>
      <c r="B418" s="310" t="s">
        <v>476</v>
      </c>
      <c r="C418" s="283" t="s">
        <v>524</v>
      </c>
      <c r="D418" s="347"/>
      <c r="E418" s="347"/>
      <c r="F418" s="519"/>
      <c r="G418" s="346"/>
      <c r="I418" s="295"/>
      <c r="J418" s="296"/>
      <c r="K418" s="297"/>
    </row>
    <row r="419" spans="1:11" s="285" customFormat="1" ht="22.5">
      <c r="A419" s="344"/>
      <c r="B419" s="310" t="s">
        <v>856</v>
      </c>
      <c r="C419" s="283" t="s">
        <v>862</v>
      </c>
      <c r="D419" s="347"/>
      <c r="E419" s="347"/>
      <c r="F419" s="519"/>
      <c r="G419" s="346"/>
      <c r="I419" s="295"/>
      <c r="J419" s="296"/>
      <c r="K419" s="297"/>
    </row>
    <row r="420" spans="1:11" s="285" customFormat="1" ht="22.5">
      <c r="A420" s="344"/>
      <c r="B420" s="310" t="s">
        <v>508</v>
      </c>
      <c r="C420" s="283" t="s">
        <v>863</v>
      </c>
      <c r="D420" s="347"/>
      <c r="E420" s="347"/>
      <c r="F420" s="519"/>
      <c r="G420" s="346"/>
      <c r="I420" s="295"/>
      <c r="J420" s="296"/>
      <c r="K420" s="297"/>
    </row>
    <row r="421" spans="1:11" s="285" customFormat="1" ht="22.5">
      <c r="A421" s="344"/>
      <c r="B421" s="310" t="s">
        <v>477</v>
      </c>
      <c r="C421" s="283" t="s">
        <v>863</v>
      </c>
      <c r="D421" s="347"/>
      <c r="E421" s="347"/>
      <c r="F421" s="519"/>
      <c r="G421" s="346"/>
      <c r="I421" s="295"/>
      <c r="J421" s="296"/>
      <c r="K421" s="297"/>
    </row>
    <row r="422" spans="1:11" s="285" customFormat="1">
      <c r="A422" s="344"/>
      <c r="B422" s="310" t="s">
        <v>725</v>
      </c>
      <c r="C422" s="283" t="s">
        <v>524</v>
      </c>
      <c r="D422" s="347"/>
      <c r="E422" s="347"/>
      <c r="F422" s="519"/>
      <c r="G422" s="346"/>
      <c r="I422" s="295"/>
      <c r="J422" s="296"/>
      <c r="K422" s="297"/>
    </row>
    <row r="423" spans="1:11" s="285" customFormat="1" ht="45">
      <c r="A423" s="344"/>
      <c r="B423" s="310" t="s">
        <v>466</v>
      </c>
      <c r="C423" s="283" t="s">
        <v>524</v>
      </c>
      <c r="D423" s="347"/>
      <c r="E423" s="347"/>
      <c r="F423" s="519"/>
      <c r="G423" s="346"/>
      <c r="I423" s="295"/>
      <c r="J423" s="296"/>
      <c r="K423" s="297"/>
    </row>
    <row r="424" spans="1:11" s="285" customFormat="1" ht="24">
      <c r="A424" s="344"/>
      <c r="B424" s="310" t="s">
        <v>728</v>
      </c>
      <c r="C424" s="283" t="s">
        <v>741</v>
      </c>
      <c r="D424" s="347"/>
      <c r="E424" s="347"/>
      <c r="F424" s="519"/>
      <c r="G424" s="346"/>
      <c r="I424" s="295"/>
      <c r="J424" s="296"/>
      <c r="K424" s="297"/>
    </row>
    <row r="425" spans="1:11" s="285" customFormat="1" ht="60">
      <c r="A425" s="344"/>
      <c r="B425" s="310" t="s">
        <v>478</v>
      </c>
      <c r="C425" s="283" t="s">
        <v>781</v>
      </c>
      <c r="D425" s="347"/>
      <c r="E425" s="347"/>
      <c r="F425" s="519"/>
      <c r="G425" s="346"/>
      <c r="I425" s="295"/>
      <c r="J425" s="296"/>
      <c r="K425" s="297"/>
    </row>
    <row r="426" spans="1:11" s="285" customFormat="1" ht="22.5">
      <c r="A426" s="344"/>
      <c r="B426" s="310" t="s">
        <v>836</v>
      </c>
      <c r="C426" s="283" t="s">
        <v>524</v>
      </c>
      <c r="D426" s="347" t="s">
        <v>297</v>
      </c>
      <c r="E426" s="347">
        <v>1</v>
      </c>
      <c r="F426" s="519"/>
      <c r="G426" s="346">
        <f>IF(OSNOVA!$B$43=1,E426*F426,"")</f>
        <v>0</v>
      </c>
      <c r="I426" s="295"/>
      <c r="J426" s="296"/>
      <c r="K426" s="297"/>
    </row>
    <row r="427" spans="1:11" s="285" customFormat="1">
      <c r="A427" s="344"/>
      <c r="B427" s="310"/>
      <c r="C427" s="283"/>
      <c r="D427" s="347"/>
      <c r="E427" s="347"/>
      <c r="F427" s="519"/>
      <c r="G427" s="346"/>
      <c r="I427" s="295"/>
      <c r="J427" s="296"/>
      <c r="K427" s="297"/>
    </row>
    <row r="428" spans="1:11" s="285" customFormat="1">
      <c r="A428" s="344" t="str">
        <f>$B$35</f>
        <v>V.</v>
      </c>
      <c r="B428" s="343">
        <f>COUNT($A$36:B426)+1</f>
        <v>20</v>
      </c>
      <c r="C428" s="275" t="s">
        <v>864</v>
      </c>
      <c r="D428" s="347"/>
      <c r="E428" s="347"/>
      <c r="F428" s="519"/>
      <c r="G428" s="346"/>
      <c r="I428" s="295"/>
      <c r="J428" s="296"/>
      <c r="K428" s="297"/>
    </row>
    <row r="429" spans="1:11" s="285" customFormat="1">
      <c r="A429" s="344"/>
      <c r="B429" s="310" t="s">
        <v>715</v>
      </c>
      <c r="C429" s="283" t="s">
        <v>865</v>
      </c>
      <c r="D429" s="347"/>
      <c r="E429" s="347"/>
      <c r="F429" s="519"/>
      <c r="G429" s="346"/>
      <c r="I429" s="295"/>
      <c r="J429" s="296"/>
      <c r="K429" s="297"/>
    </row>
    <row r="430" spans="1:11" s="285" customFormat="1" ht="22.5">
      <c r="A430" s="344"/>
      <c r="B430" s="310" t="s">
        <v>480</v>
      </c>
      <c r="C430" s="283" t="s">
        <v>866</v>
      </c>
      <c r="D430" s="347"/>
      <c r="E430" s="347"/>
      <c r="F430" s="519"/>
      <c r="G430" s="346"/>
      <c r="I430" s="295"/>
      <c r="J430" s="296"/>
      <c r="K430" s="297"/>
    </row>
    <row r="431" spans="1:11" s="285" customFormat="1" ht="22.5">
      <c r="A431" s="344"/>
      <c r="B431" s="310" t="s">
        <v>849</v>
      </c>
      <c r="C431" s="283" t="s">
        <v>867</v>
      </c>
      <c r="D431" s="347"/>
      <c r="E431" s="347"/>
      <c r="F431" s="519"/>
      <c r="G431" s="346"/>
      <c r="I431" s="295"/>
      <c r="J431" s="296"/>
      <c r="K431" s="297"/>
    </row>
    <row r="432" spans="1:11" s="285" customFormat="1" ht="22.5">
      <c r="A432" s="344"/>
      <c r="B432" s="310" t="s">
        <v>759</v>
      </c>
      <c r="C432" s="283" t="s">
        <v>851</v>
      </c>
      <c r="D432" s="347"/>
      <c r="E432" s="347"/>
      <c r="F432" s="519"/>
      <c r="G432" s="346"/>
      <c r="I432" s="295"/>
      <c r="J432" s="296"/>
      <c r="K432" s="297"/>
    </row>
    <row r="433" spans="1:11" s="285" customFormat="1" ht="22.5">
      <c r="A433" s="344"/>
      <c r="B433" s="310" t="s">
        <v>852</v>
      </c>
      <c r="C433" s="283" t="s">
        <v>868</v>
      </c>
      <c r="D433" s="347"/>
      <c r="E433" s="347"/>
      <c r="F433" s="519"/>
      <c r="G433" s="346"/>
      <c r="I433" s="295"/>
      <c r="J433" s="296"/>
      <c r="K433" s="297"/>
    </row>
    <row r="434" spans="1:11" s="285" customFormat="1" ht="22.5">
      <c r="A434" s="344"/>
      <c r="B434" s="310" t="s">
        <v>467</v>
      </c>
      <c r="C434" s="283" t="s">
        <v>854</v>
      </c>
      <c r="D434" s="347"/>
      <c r="E434" s="347"/>
      <c r="F434" s="519"/>
      <c r="G434" s="346"/>
      <c r="I434" s="295"/>
      <c r="J434" s="296"/>
      <c r="K434" s="297"/>
    </row>
    <row r="435" spans="1:11" s="285" customFormat="1" ht="72">
      <c r="A435" s="344"/>
      <c r="B435" s="310" t="s">
        <v>855</v>
      </c>
      <c r="C435" s="283" t="s">
        <v>857</v>
      </c>
      <c r="D435" s="347"/>
      <c r="E435" s="347"/>
      <c r="F435" s="519"/>
      <c r="G435" s="346"/>
      <c r="I435" s="295"/>
      <c r="J435" s="296"/>
      <c r="K435" s="297"/>
    </row>
    <row r="436" spans="1:11" s="285" customFormat="1" ht="48">
      <c r="A436" s="344"/>
      <c r="B436" s="310" t="s">
        <v>473</v>
      </c>
      <c r="C436" s="283" t="s">
        <v>750</v>
      </c>
      <c r="D436" s="347"/>
      <c r="E436" s="347"/>
      <c r="F436" s="519"/>
      <c r="G436" s="346"/>
      <c r="I436" s="295"/>
      <c r="J436" s="296"/>
      <c r="K436" s="297"/>
    </row>
    <row r="437" spans="1:11" s="285" customFormat="1">
      <c r="A437" s="344"/>
      <c r="B437" s="310" t="s">
        <v>468</v>
      </c>
      <c r="C437" s="283" t="s">
        <v>858</v>
      </c>
      <c r="D437" s="347"/>
      <c r="E437" s="347"/>
      <c r="F437" s="519"/>
      <c r="G437" s="346"/>
      <c r="I437" s="295"/>
      <c r="J437" s="296"/>
      <c r="K437" s="297"/>
    </row>
    <row r="438" spans="1:11" s="285" customFormat="1">
      <c r="A438" s="344"/>
      <c r="B438" s="310" t="s">
        <v>470</v>
      </c>
      <c r="C438" s="283" t="s">
        <v>479</v>
      </c>
      <c r="D438" s="347"/>
      <c r="E438" s="347"/>
      <c r="F438" s="519"/>
      <c r="G438" s="346"/>
      <c r="I438" s="295"/>
      <c r="J438" s="296"/>
      <c r="K438" s="297"/>
    </row>
    <row r="439" spans="1:11" s="285" customFormat="1" ht="36">
      <c r="A439" s="344"/>
      <c r="B439" s="310" t="s">
        <v>471</v>
      </c>
      <c r="C439" s="283" t="s">
        <v>869</v>
      </c>
      <c r="D439" s="347"/>
      <c r="E439" s="347"/>
      <c r="F439" s="519"/>
      <c r="G439" s="346"/>
      <c r="I439" s="295"/>
      <c r="J439" s="296"/>
      <c r="K439" s="297"/>
    </row>
    <row r="440" spans="1:11" s="285" customFormat="1" ht="24">
      <c r="A440" s="344"/>
      <c r="B440" s="310" t="s">
        <v>472</v>
      </c>
      <c r="C440" s="283" t="s">
        <v>860</v>
      </c>
      <c r="D440" s="347"/>
      <c r="E440" s="347"/>
      <c r="F440" s="519"/>
      <c r="G440" s="346"/>
      <c r="I440" s="295"/>
      <c r="J440" s="296"/>
      <c r="K440" s="297"/>
    </row>
    <row r="441" spans="1:11" s="285" customFormat="1" ht="24">
      <c r="A441" s="344"/>
      <c r="B441" s="310" t="s">
        <v>724</v>
      </c>
      <c r="C441" s="283" t="s">
        <v>861</v>
      </c>
      <c r="D441" s="347"/>
      <c r="E441" s="347"/>
      <c r="F441" s="519"/>
      <c r="G441" s="346"/>
      <c r="I441" s="295"/>
      <c r="J441" s="296"/>
      <c r="K441" s="297"/>
    </row>
    <row r="442" spans="1:11" s="285" customFormat="1" ht="22.5">
      <c r="A442" s="344"/>
      <c r="B442" s="310" t="s">
        <v>507</v>
      </c>
      <c r="C442" s="283" t="s">
        <v>524</v>
      </c>
      <c r="D442" s="347"/>
      <c r="E442" s="347"/>
      <c r="F442" s="519"/>
      <c r="G442" s="346"/>
      <c r="I442" s="295"/>
      <c r="J442" s="296"/>
      <c r="K442" s="297"/>
    </row>
    <row r="443" spans="1:11" s="285" customFormat="1" ht="22.5">
      <c r="A443" s="344"/>
      <c r="B443" s="310" t="s">
        <v>474</v>
      </c>
      <c r="C443" s="283" t="s">
        <v>740</v>
      </c>
      <c r="D443" s="347"/>
      <c r="E443" s="347"/>
      <c r="F443" s="519"/>
      <c r="G443" s="346"/>
      <c r="I443" s="295"/>
      <c r="J443" s="296"/>
      <c r="K443" s="297"/>
    </row>
    <row r="444" spans="1:11" s="285" customFormat="1" ht="22.5">
      <c r="A444" s="344"/>
      <c r="B444" s="310" t="s">
        <v>475</v>
      </c>
      <c r="C444" s="283" t="s">
        <v>735</v>
      </c>
      <c r="D444" s="347"/>
      <c r="E444" s="347"/>
      <c r="F444" s="519"/>
      <c r="G444" s="346"/>
      <c r="I444" s="295"/>
      <c r="J444" s="296"/>
      <c r="K444" s="297"/>
    </row>
    <row r="445" spans="1:11" s="285" customFormat="1" ht="22.5">
      <c r="A445" s="344"/>
      <c r="B445" s="310" t="s">
        <v>476</v>
      </c>
      <c r="C445" s="283" t="s">
        <v>524</v>
      </c>
      <c r="D445" s="347"/>
      <c r="E445" s="347"/>
      <c r="F445" s="519"/>
      <c r="G445" s="346"/>
      <c r="I445" s="295"/>
      <c r="J445" s="296"/>
      <c r="K445" s="297"/>
    </row>
    <row r="446" spans="1:11" s="285" customFormat="1" ht="22.5">
      <c r="A446" s="344"/>
      <c r="B446" s="310" t="s">
        <v>856</v>
      </c>
      <c r="C446" s="283" t="s">
        <v>862</v>
      </c>
      <c r="D446" s="347"/>
      <c r="E446" s="347"/>
      <c r="F446" s="519"/>
      <c r="G446" s="346"/>
      <c r="I446" s="295"/>
      <c r="J446" s="296"/>
      <c r="K446" s="297"/>
    </row>
    <row r="447" spans="1:11" s="285" customFormat="1" ht="22.5">
      <c r="A447" s="344"/>
      <c r="B447" s="310" t="s">
        <v>508</v>
      </c>
      <c r="C447" s="283" t="s">
        <v>863</v>
      </c>
      <c r="D447" s="347"/>
      <c r="E447" s="347"/>
      <c r="F447" s="519"/>
      <c r="G447" s="346"/>
      <c r="I447" s="295"/>
      <c r="J447" s="296"/>
      <c r="K447" s="297"/>
    </row>
    <row r="448" spans="1:11" s="285" customFormat="1" ht="22.5">
      <c r="A448" s="344"/>
      <c r="B448" s="310" t="s">
        <v>477</v>
      </c>
      <c r="C448" s="283" t="s">
        <v>863</v>
      </c>
      <c r="D448" s="347"/>
      <c r="E448" s="347"/>
      <c r="F448" s="519"/>
      <c r="G448" s="346"/>
      <c r="I448" s="295"/>
      <c r="J448" s="296"/>
      <c r="K448" s="297"/>
    </row>
    <row r="449" spans="1:11" s="285" customFormat="1">
      <c r="A449" s="344"/>
      <c r="B449" s="310" t="s">
        <v>725</v>
      </c>
      <c r="C449" s="283" t="s">
        <v>524</v>
      </c>
      <c r="D449" s="347"/>
      <c r="E449" s="347"/>
      <c r="F449" s="519"/>
      <c r="G449" s="346"/>
      <c r="I449" s="295"/>
      <c r="J449" s="296"/>
      <c r="K449" s="297"/>
    </row>
    <row r="450" spans="1:11" s="285" customFormat="1" ht="45">
      <c r="A450" s="344"/>
      <c r="B450" s="310" t="s">
        <v>466</v>
      </c>
      <c r="C450" s="283" t="s">
        <v>524</v>
      </c>
      <c r="D450" s="347"/>
      <c r="E450" s="347"/>
      <c r="F450" s="519"/>
      <c r="G450" s="346"/>
      <c r="I450" s="295"/>
      <c r="J450" s="296"/>
      <c r="K450" s="297"/>
    </row>
    <row r="451" spans="1:11" s="285" customFormat="1" ht="24">
      <c r="A451" s="344"/>
      <c r="B451" s="310" t="s">
        <v>728</v>
      </c>
      <c r="C451" s="283" t="s">
        <v>741</v>
      </c>
      <c r="D451" s="347"/>
      <c r="E451" s="347"/>
      <c r="F451" s="519"/>
      <c r="G451" s="346"/>
      <c r="I451" s="295"/>
      <c r="J451" s="296"/>
      <c r="K451" s="297"/>
    </row>
    <row r="452" spans="1:11" s="285" customFormat="1" ht="60">
      <c r="A452" s="344"/>
      <c r="B452" s="310" t="s">
        <v>478</v>
      </c>
      <c r="C452" s="283" t="s">
        <v>781</v>
      </c>
      <c r="D452" s="347"/>
      <c r="E452" s="347"/>
      <c r="F452" s="519"/>
      <c r="G452" s="346"/>
      <c r="I452" s="295"/>
      <c r="J452" s="296"/>
      <c r="K452" s="297"/>
    </row>
    <row r="453" spans="1:11" s="285" customFormat="1" ht="22.5">
      <c r="A453" s="344"/>
      <c r="B453" s="310" t="s">
        <v>836</v>
      </c>
      <c r="C453" s="283" t="s">
        <v>524</v>
      </c>
      <c r="D453" s="347" t="s">
        <v>297</v>
      </c>
      <c r="E453" s="347">
        <v>1</v>
      </c>
      <c r="F453" s="519"/>
      <c r="G453" s="346">
        <f>IF(OSNOVA!$B$43=1,E453*F453,"")</f>
        <v>0</v>
      </c>
      <c r="I453" s="295"/>
      <c r="J453" s="296"/>
      <c r="K453" s="297"/>
    </row>
    <row r="454" spans="1:11" s="285" customFormat="1">
      <c r="A454" s="344"/>
      <c r="B454" s="310"/>
      <c r="C454" s="283"/>
      <c r="D454" s="347"/>
      <c r="E454" s="347"/>
      <c r="F454" s="519"/>
      <c r="G454" s="346"/>
      <c r="I454" s="295"/>
      <c r="J454" s="296"/>
      <c r="K454" s="297"/>
    </row>
    <row r="455" spans="1:11" s="285" customFormat="1">
      <c r="A455" s="344" t="str">
        <f>$B$35</f>
        <v>V.</v>
      </c>
      <c r="B455" s="343">
        <f>COUNT($A$36:B453)+1</f>
        <v>21</v>
      </c>
      <c r="C455" s="275" t="s">
        <v>870</v>
      </c>
      <c r="D455" s="347"/>
      <c r="E455" s="347"/>
      <c r="F455" s="519"/>
      <c r="G455" s="346"/>
      <c r="I455" s="295"/>
      <c r="J455" s="296"/>
      <c r="K455" s="297"/>
    </row>
    <row r="456" spans="1:11" s="285" customFormat="1">
      <c r="A456" s="344"/>
      <c r="B456" s="310" t="s">
        <v>715</v>
      </c>
      <c r="C456" s="283" t="s">
        <v>871</v>
      </c>
      <c r="D456" s="347"/>
      <c r="E456" s="347"/>
      <c r="F456" s="519"/>
      <c r="G456" s="346"/>
      <c r="I456" s="295"/>
      <c r="J456" s="296"/>
      <c r="K456" s="297"/>
    </row>
    <row r="457" spans="1:11" s="285" customFormat="1" ht="22.5">
      <c r="A457" s="344"/>
      <c r="B457" s="310" t="s">
        <v>480</v>
      </c>
      <c r="C457" s="283" t="s">
        <v>872</v>
      </c>
      <c r="D457" s="347"/>
      <c r="E457" s="347"/>
      <c r="F457" s="519"/>
      <c r="G457" s="346"/>
      <c r="I457" s="295"/>
      <c r="J457" s="296"/>
      <c r="K457" s="297"/>
    </row>
    <row r="458" spans="1:11" s="285" customFormat="1" ht="22.5">
      <c r="A458" s="344"/>
      <c r="B458" s="310" t="s">
        <v>849</v>
      </c>
      <c r="C458" s="283" t="s">
        <v>873</v>
      </c>
      <c r="D458" s="347"/>
      <c r="E458" s="347"/>
      <c r="F458" s="519"/>
      <c r="G458" s="346"/>
      <c r="I458" s="295"/>
      <c r="J458" s="296"/>
      <c r="K458" s="297"/>
    </row>
    <row r="459" spans="1:11" s="285" customFormat="1" ht="22.5">
      <c r="A459" s="344"/>
      <c r="B459" s="310" t="s">
        <v>759</v>
      </c>
      <c r="C459" s="283" t="s">
        <v>851</v>
      </c>
      <c r="D459" s="347"/>
      <c r="E459" s="347"/>
      <c r="F459" s="519"/>
      <c r="G459" s="346"/>
      <c r="I459" s="295"/>
      <c r="J459" s="296"/>
      <c r="K459" s="297"/>
    </row>
    <row r="460" spans="1:11" s="285" customFormat="1" ht="22.5">
      <c r="A460" s="344"/>
      <c r="B460" s="310" t="s">
        <v>852</v>
      </c>
      <c r="C460" s="283" t="s">
        <v>524</v>
      </c>
      <c r="D460" s="347"/>
      <c r="E460" s="347"/>
      <c r="F460" s="519"/>
      <c r="G460" s="346"/>
      <c r="I460" s="295"/>
      <c r="J460" s="296"/>
      <c r="K460" s="297"/>
    </row>
    <row r="461" spans="1:11" s="285" customFormat="1" ht="22.5">
      <c r="A461" s="344"/>
      <c r="B461" s="310" t="s">
        <v>467</v>
      </c>
      <c r="C461" s="283" t="s">
        <v>854</v>
      </c>
      <c r="D461" s="347"/>
      <c r="E461" s="347"/>
      <c r="F461" s="519"/>
      <c r="G461" s="346"/>
      <c r="I461" s="295"/>
      <c r="J461" s="296"/>
      <c r="K461" s="297"/>
    </row>
    <row r="462" spans="1:11" s="285" customFormat="1" ht="60">
      <c r="A462" s="344"/>
      <c r="B462" s="310" t="s">
        <v>855</v>
      </c>
      <c r="C462" s="283" t="s">
        <v>729</v>
      </c>
      <c r="D462" s="347"/>
      <c r="E462" s="347"/>
      <c r="F462" s="519"/>
      <c r="G462" s="346"/>
      <c r="I462" s="295"/>
      <c r="J462" s="296"/>
      <c r="K462" s="297"/>
    </row>
    <row r="463" spans="1:11" s="285" customFormat="1">
      <c r="A463" s="344"/>
      <c r="B463" s="310" t="s">
        <v>473</v>
      </c>
      <c r="C463" s="283" t="s">
        <v>524</v>
      </c>
      <c r="D463" s="347"/>
      <c r="E463" s="347"/>
      <c r="F463" s="519"/>
      <c r="G463" s="346"/>
      <c r="I463" s="295"/>
      <c r="J463" s="296"/>
      <c r="K463" s="297"/>
    </row>
    <row r="464" spans="1:11" s="285" customFormat="1">
      <c r="A464" s="344"/>
      <c r="B464" s="310" t="s">
        <v>468</v>
      </c>
      <c r="C464" s="283" t="s">
        <v>858</v>
      </c>
      <c r="D464" s="347"/>
      <c r="E464" s="347"/>
      <c r="F464" s="519"/>
      <c r="G464" s="346"/>
      <c r="I464" s="295"/>
      <c r="J464" s="296"/>
      <c r="K464" s="297"/>
    </row>
    <row r="465" spans="1:11" s="285" customFormat="1">
      <c r="A465" s="344"/>
      <c r="B465" s="310" t="s">
        <v>470</v>
      </c>
      <c r="C465" s="283" t="s">
        <v>479</v>
      </c>
      <c r="D465" s="347"/>
      <c r="E465" s="347"/>
      <c r="F465" s="519"/>
      <c r="G465" s="346"/>
      <c r="I465" s="295"/>
      <c r="J465" s="296"/>
      <c r="K465" s="297"/>
    </row>
    <row r="466" spans="1:11" s="285" customFormat="1" ht="36">
      <c r="A466" s="344"/>
      <c r="B466" s="310" t="s">
        <v>471</v>
      </c>
      <c r="C466" s="283" t="s">
        <v>869</v>
      </c>
      <c r="D466" s="347"/>
      <c r="E466" s="347"/>
      <c r="F466" s="519"/>
      <c r="G466" s="346"/>
      <c r="I466" s="295"/>
      <c r="J466" s="296"/>
      <c r="K466" s="297"/>
    </row>
    <row r="467" spans="1:11" s="285" customFormat="1" ht="24">
      <c r="A467" s="344"/>
      <c r="B467" s="310" t="s">
        <v>472</v>
      </c>
      <c r="C467" s="283" t="s">
        <v>860</v>
      </c>
      <c r="D467" s="347"/>
      <c r="E467" s="347"/>
      <c r="F467" s="519"/>
      <c r="G467" s="346"/>
      <c r="I467" s="295"/>
      <c r="J467" s="296"/>
      <c r="K467" s="297"/>
    </row>
    <row r="468" spans="1:11" s="285" customFormat="1" ht="24">
      <c r="A468" s="344"/>
      <c r="B468" s="310" t="s">
        <v>724</v>
      </c>
      <c r="C468" s="283" t="s">
        <v>861</v>
      </c>
      <c r="D468" s="347"/>
      <c r="E468" s="347"/>
      <c r="F468" s="519"/>
      <c r="G468" s="346"/>
      <c r="I468" s="295"/>
      <c r="J468" s="296"/>
      <c r="K468" s="297"/>
    </row>
    <row r="469" spans="1:11" s="285" customFormat="1" ht="22.5">
      <c r="A469" s="344"/>
      <c r="B469" s="310" t="s">
        <v>507</v>
      </c>
      <c r="C469" s="283" t="s">
        <v>524</v>
      </c>
      <c r="D469" s="347"/>
      <c r="E469" s="347"/>
      <c r="F469" s="519"/>
      <c r="G469" s="346"/>
      <c r="I469" s="295"/>
      <c r="J469" s="296"/>
      <c r="K469" s="297"/>
    </row>
    <row r="470" spans="1:11" s="285" customFormat="1" ht="22.5">
      <c r="A470" s="344"/>
      <c r="B470" s="310" t="s">
        <v>474</v>
      </c>
      <c r="C470" s="283" t="s">
        <v>740</v>
      </c>
      <c r="D470" s="347"/>
      <c r="E470" s="347"/>
      <c r="F470" s="519"/>
      <c r="G470" s="346"/>
      <c r="I470" s="295"/>
      <c r="J470" s="296"/>
      <c r="K470" s="297"/>
    </row>
    <row r="471" spans="1:11" s="285" customFormat="1" ht="22.5">
      <c r="A471" s="344"/>
      <c r="B471" s="310" t="s">
        <v>475</v>
      </c>
      <c r="C471" s="283" t="s">
        <v>735</v>
      </c>
      <c r="D471" s="347"/>
      <c r="E471" s="347"/>
      <c r="F471" s="519"/>
      <c r="G471" s="346"/>
      <c r="I471" s="295"/>
      <c r="J471" s="296"/>
      <c r="K471" s="297"/>
    </row>
    <row r="472" spans="1:11" s="285" customFormat="1" ht="22.5">
      <c r="A472" s="344"/>
      <c r="B472" s="310" t="s">
        <v>476</v>
      </c>
      <c r="C472" s="283" t="s">
        <v>524</v>
      </c>
      <c r="D472" s="347"/>
      <c r="E472" s="347"/>
      <c r="F472" s="519"/>
      <c r="G472" s="346"/>
      <c r="I472" s="295"/>
      <c r="J472" s="296"/>
      <c r="K472" s="297"/>
    </row>
    <row r="473" spans="1:11" s="285" customFormat="1" ht="22.5">
      <c r="A473" s="344"/>
      <c r="B473" s="310" t="s">
        <v>856</v>
      </c>
      <c r="C473" s="283" t="s">
        <v>862</v>
      </c>
      <c r="D473" s="347"/>
      <c r="E473" s="347"/>
      <c r="F473" s="519"/>
      <c r="G473" s="346"/>
      <c r="I473" s="295"/>
      <c r="J473" s="296"/>
      <c r="K473" s="297"/>
    </row>
    <row r="474" spans="1:11" s="285" customFormat="1" ht="22.5">
      <c r="A474" s="344"/>
      <c r="B474" s="310" t="s">
        <v>508</v>
      </c>
      <c r="C474" s="283" t="s">
        <v>874</v>
      </c>
      <c r="D474" s="347"/>
      <c r="E474" s="347"/>
      <c r="F474" s="519"/>
      <c r="G474" s="346"/>
      <c r="I474" s="295"/>
      <c r="J474" s="296"/>
      <c r="K474" s="297"/>
    </row>
    <row r="475" spans="1:11" s="285" customFormat="1" ht="22.5">
      <c r="A475" s="344"/>
      <c r="B475" s="310" t="s">
        <v>477</v>
      </c>
      <c r="C475" s="283" t="s">
        <v>863</v>
      </c>
      <c r="D475" s="347"/>
      <c r="E475" s="347"/>
      <c r="F475" s="519"/>
      <c r="G475" s="346"/>
      <c r="I475" s="295"/>
      <c r="J475" s="296"/>
      <c r="K475" s="297"/>
    </row>
    <row r="476" spans="1:11" s="285" customFormat="1">
      <c r="A476" s="344"/>
      <c r="B476" s="310" t="s">
        <v>725</v>
      </c>
      <c r="C476" s="283" t="s">
        <v>524</v>
      </c>
      <c r="D476" s="347"/>
      <c r="E476" s="347"/>
      <c r="F476" s="519"/>
      <c r="G476" s="346"/>
      <c r="I476" s="295"/>
      <c r="J476" s="296"/>
      <c r="K476" s="297"/>
    </row>
    <row r="477" spans="1:11" s="285" customFormat="1" ht="45">
      <c r="A477" s="344"/>
      <c r="B477" s="310" t="s">
        <v>466</v>
      </c>
      <c r="C477" s="283" t="s">
        <v>524</v>
      </c>
      <c r="D477" s="347"/>
      <c r="E477" s="347"/>
      <c r="F477" s="519"/>
      <c r="G477" s="346"/>
      <c r="I477" s="295"/>
      <c r="J477" s="296"/>
      <c r="K477" s="297"/>
    </row>
    <row r="478" spans="1:11" s="285" customFormat="1" ht="24">
      <c r="A478" s="344"/>
      <c r="B478" s="310" t="s">
        <v>728</v>
      </c>
      <c r="C478" s="283" t="s">
        <v>875</v>
      </c>
      <c r="D478" s="347"/>
      <c r="E478" s="347"/>
      <c r="F478" s="519"/>
      <c r="G478" s="346"/>
      <c r="I478" s="295"/>
      <c r="J478" s="296"/>
      <c r="K478" s="297"/>
    </row>
    <row r="479" spans="1:11" s="285" customFormat="1" ht="60">
      <c r="A479" s="344"/>
      <c r="B479" s="310" t="s">
        <v>478</v>
      </c>
      <c r="C479" s="283" t="s">
        <v>781</v>
      </c>
      <c r="D479" s="347"/>
      <c r="E479" s="347"/>
      <c r="F479" s="519"/>
      <c r="G479" s="346"/>
      <c r="I479" s="295"/>
      <c r="J479" s="296"/>
      <c r="K479" s="297"/>
    </row>
    <row r="480" spans="1:11" s="285" customFormat="1" ht="22.5">
      <c r="A480" s="344"/>
      <c r="B480" s="310" t="s">
        <v>836</v>
      </c>
      <c r="C480" s="283" t="s">
        <v>524</v>
      </c>
      <c r="D480" s="347" t="s">
        <v>297</v>
      </c>
      <c r="E480" s="347">
        <v>1</v>
      </c>
      <c r="F480" s="519"/>
      <c r="G480" s="346">
        <f>IF(OSNOVA!$B$43=1,E480*F480,"")</f>
        <v>0</v>
      </c>
      <c r="I480" s="295"/>
      <c r="J480" s="296"/>
      <c r="K480" s="297"/>
    </row>
    <row r="481" spans="1:11" s="285" customFormat="1">
      <c r="A481" s="344"/>
      <c r="B481" s="310"/>
      <c r="C481" s="283"/>
      <c r="D481" s="347"/>
      <c r="E481" s="347"/>
      <c r="F481" s="519"/>
      <c r="G481" s="346"/>
      <c r="I481" s="295"/>
      <c r="J481" s="296"/>
      <c r="K481" s="297"/>
    </row>
    <row r="482" spans="1:11" s="285" customFormat="1">
      <c r="A482" s="344" t="str">
        <f>$B$35</f>
        <v>V.</v>
      </c>
      <c r="B482" s="343">
        <f>COUNT($A$36:B480)+1</f>
        <v>22</v>
      </c>
      <c r="C482" s="275" t="s">
        <v>876</v>
      </c>
      <c r="D482" s="347"/>
      <c r="E482" s="347"/>
      <c r="F482" s="519"/>
      <c r="G482" s="346"/>
      <c r="I482" s="295"/>
      <c r="J482" s="296"/>
      <c r="K482" s="297"/>
    </row>
    <row r="483" spans="1:11" s="285" customFormat="1">
      <c r="A483" s="344"/>
      <c r="B483" s="310" t="s">
        <v>715</v>
      </c>
      <c r="C483" s="283" t="s">
        <v>877</v>
      </c>
      <c r="D483" s="347"/>
      <c r="E483" s="347"/>
      <c r="F483" s="519"/>
      <c r="G483" s="346"/>
      <c r="I483" s="295"/>
      <c r="J483" s="296"/>
      <c r="K483" s="297"/>
    </row>
    <row r="484" spans="1:11" s="285" customFormat="1" ht="22.5">
      <c r="A484" s="344"/>
      <c r="B484" s="310" t="s">
        <v>480</v>
      </c>
      <c r="C484" s="283" t="s">
        <v>878</v>
      </c>
      <c r="D484" s="347"/>
      <c r="E484" s="347"/>
      <c r="F484" s="519"/>
      <c r="G484" s="346"/>
      <c r="I484" s="295"/>
      <c r="J484" s="296"/>
      <c r="K484" s="297"/>
    </row>
    <row r="485" spans="1:11" s="285" customFormat="1" ht="22.5">
      <c r="A485" s="344"/>
      <c r="B485" s="310" t="s">
        <v>849</v>
      </c>
      <c r="C485" s="283" t="s">
        <v>879</v>
      </c>
      <c r="D485" s="347"/>
      <c r="E485" s="347"/>
      <c r="F485" s="519"/>
      <c r="G485" s="346"/>
      <c r="I485" s="295"/>
      <c r="J485" s="296"/>
      <c r="K485" s="297"/>
    </row>
    <row r="486" spans="1:11" s="285" customFormat="1" ht="22.5">
      <c r="A486" s="344"/>
      <c r="B486" s="310" t="s">
        <v>759</v>
      </c>
      <c r="C486" s="283" t="s">
        <v>835</v>
      </c>
      <c r="D486" s="347"/>
      <c r="E486" s="347"/>
      <c r="F486" s="519"/>
      <c r="G486" s="346"/>
      <c r="I486" s="295"/>
      <c r="J486" s="296"/>
      <c r="K486" s="297"/>
    </row>
    <row r="487" spans="1:11" s="285" customFormat="1" ht="22.5">
      <c r="A487" s="344"/>
      <c r="B487" s="310" t="s">
        <v>852</v>
      </c>
      <c r="C487" s="283" t="s">
        <v>868</v>
      </c>
      <c r="D487" s="347"/>
      <c r="E487" s="347"/>
      <c r="F487" s="519"/>
      <c r="G487" s="346"/>
      <c r="I487" s="295"/>
      <c r="J487" s="296"/>
      <c r="K487" s="297"/>
    </row>
    <row r="488" spans="1:11" s="285" customFormat="1" ht="22.5">
      <c r="A488" s="344"/>
      <c r="B488" s="310" t="s">
        <v>467</v>
      </c>
      <c r="C488" s="283" t="s">
        <v>854</v>
      </c>
      <c r="D488" s="347"/>
      <c r="E488" s="347"/>
      <c r="F488" s="519"/>
      <c r="G488" s="346"/>
      <c r="I488" s="295"/>
      <c r="J488" s="296"/>
      <c r="K488" s="297"/>
    </row>
    <row r="489" spans="1:11" s="285" customFormat="1" ht="36">
      <c r="A489" s="344"/>
      <c r="B489" s="310" t="s">
        <v>855</v>
      </c>
      <c r="C489" s="283" t="s">
        <v>880</v>
      </c>
      <c r="D489" s="347"/>
      <c r="E489" s="347"/>
      <c r="F489" s="519"/>
      <c r="G489" s="346"/>
      <c r="I489" s="295"/>
      <c r="J489" s="296"/>
      <c r="K489" s="297"/>
    </row>
    <row r="490" spans="1:11" s="285" customFormat="1">
      <c r="A490" s="344"/>
      <c r="B490" s="310" t="s">
        <v>473</v>
      </c>
      <c r="C490" s="283" t="s">
        <v>524</v>
      </c>
      <c r="D490" s="347"/>
      <c r="E490" s="347"/>
      <c r="F490" s="519"/>
      <c r="G490" s="346"/>
      <c r="I490" s="295"/>
      <c r="J490" s="296"/>
      <c r="K490" s="297"/>
    </row>
    <row r="491" spans="1:11" s="285" customFormat="1">
      <c r="A491" s="344"/>
      <c r="B491" s="310" t="s">
        <v>468</v>
      </c>
      <c r="C491" s="283" t="s">
        <v>858</v>
      </c>
      <c r="D491" s="347"/>
      <c r="E491" s="347"/>
      <c r="F491" s="519"/>
      <c r="G491" s="346"/>
      <c r="I491" s="295"/>
      <c r="J491" s="296"/>
      <c r="K491" s="297"/>
    </row>
    <row r="492" spans="1:11" s="285" customFormat="1">
      <c r="A492" s="344"/>
      <c r="B492" s="310" t="s">
        <v>470</v>
      </c>
      <c r="C492" s="283" t="s">
        <v>524</v>
      </c>
      <c r="D492" s="347"/>
      <c r="E492" s="347"/>
      <c r="F492" s="519"/>
      <c r="G492" s="346"/>
      <c r="I492" s="295"/>
      <c r="J492" s="296"/>
      <c r="K492" s="297"/>
    </row>
    <row r="493" spans="1:11" s="285" customFormat="1" ht="48">
      <c r="A493" s="344"/>
      <c r="B493" s="310" t="s">
        <v>471</v>
      </c>
      <c r="C493" s="283" t="s">
        <v>881</v>
      </c>
      <c r="D493" s="347"/>
      <c r="E493" s="347"/>
      <c r="F493" s="519"/>
      <c r="G493" s="346"/>
      <c r="I493" s="295"/>
      <c r="J493" s="296"/>
      <c r="K493" s="297"/>
    </row>
    <row r="494" spans="1:11" s="285" customFormat="1" ht="24">
      <c r="A494" s="344"/>
      <c r="B494" s="310" t="s">
        <v>472</v>
      </c>
      <c r="C494" s="283" t="s">
        <v>882</v>
      </c>
      <c r="D494" s="347"/>
      <c r="E494" s="347"/>
      <c r="F494" s="519"/>
      <c r="G494" s="346"/>
      <c r="I494" s="295"/>
      <c r="J494" s="296"/>
      <c r="K494" s="297"/>
    </row>
    <row r="495" spans="1:11" s="285" customFormat="1" ht="24">
      <c r="A495" s="344"/>
      <c r="B495" s="310" t="s">
        <v>724</v>
      </c>
      <c r="C495" s="283" t="s">
        <v>861</v>
      </c>
      <c r="D495" s="347"/>
      <c r="E495" s="347"/>
      <c r="F495" s="519"/>
      <c r="G495" s="346"/>
      <c r="I495" s="295"/>
      <c r="J495" s="296"/>
      <c r="K495" s="297"/>
    </row>
    <row r="496" spans="1:11" s="285" customFormat="1" ht="22.5">
      <c r="A496" s="344"/>
      <c r="B496" s="310" t="s">
        <v>507</v>
      </c>
      <c r="C496" s="283" t="s">
        <v>524</v>
      </c>
      <c r="D496" s="347"/>
      <c r="E496" s="347"/>
      <c r="F496" s="519"/>
      <c r="G496" s="346"/>
      <c r="I496" s="295"/>
      <c r="J496" s="296"/>
      <c r="K496" s="297"/>
    </row>
    <row r="497" spans="1:11" s="285" customFormat="1" ht="22.5">
      <c r="A497" s="344"/>
      <c r="B497" s="310" t="s">
        <v>474</v>
      </c>
      <c r="C497" s="283" t="s">
        <v>883</v>
      </c>
      <c r="D497" s="347"/>
      <c r="E497" s="347"/>
      <c r="F497" s="519"/>
      <c r="G497" s="346"/>
      <c r="I497" s="295"/>
      <c r="J497" s="296"/>
      <c r="K497" s="297"/>
    </row>
    <row r="498" spans="1:11" s="285" customFormat="1" ht="22.5">
      <c r="A498" s="344"/>
      <c r="B498" s="310" t="s">
        <v>475</v>
      </c>
      <c r="C498" s="283" t="s">
        <v>735</v>
      </c>
      <c r="D498" s="347"/>
      <c r="E498" s="347"/>
      <c r="F498" s="519"/>
      <c r="G498" s="346"/>
      <c r="I498" s="295"/>
      <c r="J498" s="296"/>
      <c r="K498" s="297"/>
    </row>
    <row r="499" spans="1:11" s="285" customFormat="1" ht="22.5">
      <c r="A499" s="344"/>
      <c r="B499" s="310" t="s">
        <v>476</v>
      </c>
      <c r="C499" s="283" t="s">
        <v>524</v>
      </c>
      <c r="D499" s="347"/>
      <c r="E499" s="347"/>
      <c r="F499" s="519"/>
      <c r="G499" s="346"/>
      <c r="I499" s="295"/>
      <c r="J499" s="296"/>
      <c r="K499" s="297"/>
    </row>
    <row r="500" spans="1:11" s="285" customFormat="1" ht="22.5">
      <c r="A500" s="344"/>
      <c r="B500" s="310" t="s">
        <v>856</v>
      </c>
      <c r="C500" s="283" t="s">
        <v>524</v>
      </c>
      <c r="D500" s="347"/>
      <c r="E500" s="347"/>
      <c r="F500" s="519"/>
      <c r="G500" s="346"/>
      <c r="I500" s="295"/>
      <c r="J500" s="296"/>
      <c r="K500" s="297"/>
    </row>
    <row r="501" spans="1:11" s="285" customFormat="1" ht="22.5">
      <c r="A501" s="344"/>
      <c r="B501" s="310" t="s">
        <v>508</v>
      </c>
      <c r="C501" s="283" t="s">
        <v>863</v>
      </c>
      <c r="D501" s="347"/>
      <c r="E501" s="347"/>
      <c r="F501" s="519"/>
      <c r="G501" s="346"/>
      <c r="I501" s="295"/>
      <c r="J501" s="296"/>
      <c r="K501" s="297"/>
    </row>
    <row r="502" spans="1:11" s="285" customFormat="1" ht="22.5">
      <c r="A502" s="344"/>
      <c r="B502" s="310" t="s">
        <v>477</v>
      </c>
      <c r="C502" s="283" t="s">
        <v>863</v>
      </c>
      <c r="D502" s="347"/>
      <c r="E502" s="347"/>
      <c r="F502" s="519"/>
      <c r="G502" s="346"/>
      <c r="I502" s="295"/>
      <c r="J502" s="296"/>
      <c r="K502" s="297"/>
    </row>
    <row r="503" spans="1:11" s="285" customFormat="1">
      <c r="A503" s="344"/>
      <c r="B503" s="310" t="s">
        <v>725</v>
      </c>
      <c r="C503" s="283" t="s">
        <v>524</v>
      </c>
      <c r="D503" s="347"/>
      <c r="E503" s="347"/>
      <c r="F503" s="519"/>
      <c r="G503" s="346"/>
      <c r="I503" s="295"/>
      <c r="J503" s="296"/>
      <c r="K503" s="297"/>
    </row>
    <row r="504" spans="1:11" s="285" customFormat="1" ht="45">
      <c r="A504" s="344"/>
      <c r="B504" s="310" t="s">
        <v>466</v>
      </c>
      <c r="C504" s="283" t="s">
        <v>524</v>
      </c>
      <c r="D504" s="347"/>
      <c r="E504" s="347"/>
      <c r="F504" s="519"/>
      <c r="G504" s="346"/>
      <c r="I504" s="295"/>
      <c r="J504" s="296"/>
      <c r="K504" s="297"/>
    </row>
    <row r="505" spans="1:11" s="285" customFormat="1" ht="24">
      <c r="A505" s="344"/>
      <c r="B505" s="310" t="s">
        <v>728</v>
      </c>
      <c r="C505" s="283" t="s">
        <v>741</v>
      </c>
      <c r="D505" s="347"/>
      <c r="E505" s="347"/>
      <c r="F505" s="519"/>
      <c r="G505" s="346"/>
      <c r="I505" s="295"/>
      <c r="J505" s="296"/>
      <c r="K505" s="297"/>
    </row>
    <row r="506" spans="1:11" s="285" customFormat="1" ht="60">
      <c r="A506" s="344"/>
      <c r="B506" s="310" t="s">
        <v>478</v>
      </c>
      <c r="C506" s="283" t="s">
        <v>781</v>
      </c>
      <c r="D506" s="347"/>
      <c r="E506" s="347"/>
      <c r="F506" s="519"/>
      <c r="G506" s="346"/>
      <c r="I506" s="295"/>
      <c r="J506" s="296"/>
      <c r="K506" s="297"/>
    </row>
    <row r="507" spans="1:11" s="285" customFormat="1" ht="60">
      <c r="A507" s="344"/>
      <c r="B507" s="310" t="s">
        <v>836</v>
      </c>
      <c r="C507" s="283" t="s">
        <v>884</v>
      </c>
      <c r="D507" s="347" t="s">
        <v>297</v>
      </c>
      <c r="E507" s="347">
        <v>1</v>
      </c>
      <c r="F507" s="519"/>
      <c r="G507" s="346">
        <f>IF(OSNOVA!$B$43=1,E507*F507,"")</f>
        <v>0</v>
      </c>
      <c r="I507" s="295"/>
      <c r="J507" s="296"/>
      <c r="K507" s="297"/>
    </row>
    <row r="508" spans="1:11" s="285" customFormat="1">
      <c r="A508" s="344"/>
      <c r="B508" s="310"/>
      <c r="C508" s="283"/>
      <c r="D508" s="347"/>
      <c r="E508" s="347"/>
      <c r="F508" s="519"/>
      <c r="G508" s="346"/>
      <c r="I508" s="295"/>
      <c r="J508" s="296"/>
      <c r="K508" s="297"/>
    </row>
    <row r="509" spans="1:11" s="285" customFormat="1">
      <c r="A509" s="344" t="str">
        <f>$B$35</f>
        <v>V.</v>
      </c>
      <c r="B509" s="343">
        <f>COUNT($A$36:B507)+1</f>
        <v>23</v>
      </c>
      <c r="C509" s="275" t="s">
        <v>885</v>
      </c>
      <c r="D509" s="347"/>
      <c r="E509" s="347"/>
      <c r="F509" s="519"/>
      <c r="G509" s="346"/>
      <c r="I509" s="295"/>
      <c r="J509" s="296"/>
      <c r="K509" s="297"/>
    </row>
    <row r="510" spans="1:11" s="285" customFormat="1">
      <c r="A510" s="344"/>
      <c r="B510" s="310" t="s">
        <v>715</v>
      </c>
      <c r="C510" s="283" t="s">
        <v>886</v>
      </c>
      <c r="D510" s="347"/>
      <c r="E510" s="347"/>
      <c r="F510" s="519"/>
      <c r="G510" s="346"/>
      <c r="I510" s="295"/>
      <c r="J510" s="296"/>
      <c r="K510" s="297"/>
    </row>
    <row r="511" spans="1:11" s="285" customFormat="1" ht="22.5">
      <c r="A511" s="344"/>
      <c r="B511" s="310" t="s">
        <v>480</v>
      </c>
      <c r="C511" s="283" t="s">
        <v>887</v>
      </c>
      <c r="D511" s="347"/>
      <c r="E511" s="347"/>
      <c r="F511" s="519"/>
      <c r="G511" s="346"/>
      <c r="I511" s="295"/>
      <c r="J511" s="296"/>
      <c r="K511" s="297"/>
    </row>
    <row r="512" spans="1:11" s="285" customFormat="1" ht="22.5">
      <c r="A512" s="344"/>
      <c r="B512" s="310" t="s">
        <v>849</v>
      </c>
      <c r="C512" s="283" t="s">
        <v>888</v>
      </c>
      <c r="D512" s="347"/>
      <c r="E512" s="347"/>
      <c r="F512" s="519"/>
      <c r="G512" s="346"/>
      <c r="I512" s="295"/>
      <c r="J512" s="296"/>
      <c r="K512" s="297"/>
    </row>
    <row r="513" spans="1:11" s="285" customFormat="1" ht="22.5">
      <c r="A513" s="344"/>
      <c r="B513" s="310" t="s">
        <v>759</v>
      </c>
      <c r="C513" s="283" t="s">
        <v>524</v>
      </c>
      <c r="D513" s="347"/>
      <c r="E513" s="347"/>
      <c r="F513" s="519"/>
      <c r="G513" s="346"/>
      <c r="I513" s="295"/>
      <c r="J513" s="296"/>
      <c r="K513" s="297"/>
    </row>
    <row r="514" spans="1:11" s="285" customFormat="1" ht="22.5">
      <c r="A514" s="344"/>
      <c r="B514" s="310" t="s">
        <v>852</v>
      </c>
      <c r="C514" s="283" t="s">
        <v>868</v>
      </c>
      <c r="D514" s="347"/>
      <c r="E514" s="347"/>
      <c r="F514" s="519"/>
      <c r="G514" s="346"/>
      <c r="I514" s="295"/>
      <c r="J514" s="296"/>
      <c r="K514" s="297"/>
    </row>
    <row r="515" spans="1:11" s="285" customFormat="1" ht="22.5">
      <c r="A515" s="344"/>
      <c r="B515" s="310" t="s">
        <v>467</v>
      </c>
      <c r="C515" s="283" t="s">
        <v>854</v>
      </c>
      <c r="D515" s="347"/>
      <c r="E515" s="347"/>
      <c r="F515" s="519"/>
      <c r="G515" s="346"/>
      <c r="I515" s="295"/>
      <c r="J515" s="296"/>
      <c r="K515" s="297"/>
    </row>
    <row r="516" spans="1:11" s="285" customFormat="1" ht="48">
      <c r="A516" s="344"/>
      <c r="B516" s="310" t="s">
        <v>855</v>
      </c>
      <c r="C516" s="283" t="s">
        <v>889</v>
      </c>
      <c r="D516" s="347"/>
      <c r="E516" s="347"/>
      <c r="F516" s="519"/>
      <c r="G516" s="346"/>
      <c r="I516" s="295"/>
      <c r="J516" s="296"/>
      <c r="K516" s="297"/>
    </row>
    <row r="517" spans="1:11" s="285" customFormat="1">
      <c r="A517" s="344"/>
      <c r="B517" s="310" t="s">
        <v>473</v>
      </c>
      <c r="C517" s="283" t="s">
        <v>524</v>
      </c>
      <c r="D517" s="347"/>
      <c r="E517" s="347"/>
      <c r="F517" s="519"/>
      <c r="G517" s="346"/>
      <c r="I517" s="295"/>
      <c r="J517" s="296"/>
      <c r="K517" s="297"/>
    </row>
    <row r="518" spans="1:11" s="285" customFormat="1">
      <c r="A518" s="344"/>
      <c r="B518" s="310" t="s">
        <v>468</v>
      </c>
      <c r="C518" s="283" t="s">
        <v>858</v>
      </c>
      <c r="D518" s="347"/>
      <c r="E518" s="347"/>
      <c r="F518" s="519"/>
      <c r="G518" s="346"/>
      <c r="I518" s="295"/>
      <c r="J518" s="296"/>
      <c r="K518" s="297"/>
    </row>
    <row r="519" spans="1:11" s="285" customFormat="1">
      <c r="A519" s="344"/>
      <c r="B519" s="310" t="s">
        <v>470</v>
      </c>
      <c r="C519" s="283" t="s">
        <v>479</v>
      </c>
      <c r="D519" s="347"/>
      <c r="E519" s="347"/>
      <c r="F519" s="519"/>
      <c r="G519" s="346"/>
      <c r="I519" s="295"/>
      <c r="J519" s="296"/>
      <c r="K519" s="297"/>
    </row>
    <row r="520" spans="1:11" s="285" customFormat="1">
      <c r="A520" s="344"/>
      <c r="B520" s="310" t="s">
        <v>471</v>
      </c>
      <c r="C520" s="283" t="s">
        <v>890</v>
      </c>
      <c r="D520" s="347"/>
      <c r="E520" s="347"/>
      <c r="F520" s="519"/>
      <c r="G520" s="346"/>
      <c r="I520" s="295"/>
      <c r="J520" s="296"/>
      <c r="K520" s="297"/>
    </row>
    <row r="521" spans="1:11" s="285" customFormat="1" ht="24">
      <c r="A521" s="344"/>
      <c r="B521" s="310" t="s">
        <v>472</v>
      </c>
      <c r="C521" s="283" t="s">
        <v>891</v>
      </c>
      <c r="D521" s="347"/>
      <c r="E521" s="347"/>
      <c r="F521" s="519"/>
      <c r="G521" s="346"/>
      <c r="I521" s="295"/>
      <c r="J521" s="296"/>
      <c r="K521" s="297"/>
    </row>
    <row r="522" spans="1:11" s="285" customFormat="1" ht="24">
      <c r="A522" s="344"/>
      <c r="B522" s="310" t="s">
        <v>724</v>
      </c>
      <c r="C522" s="283" t="s">
        <v>861</v>
      </c>
      <c r="D522" s="347"/>
      <c r="E522" s="347"/>
      <c r="F522" s="519"/>
      <c r="G522" s="346"/>
      <c r="I522" s="295"/>
      <c r="J522" s="296"/>
      <c r="K522" s="297"/>
    </row>
    <row r="523" spans="1:11" s="285" customFormat="1" ht="22.5">
      <c r="A523" s="344"/>
      <c r="B523" s="310" t="s">
        <v>507</v>
      </c>
      <c r="C523" s="283" t="s">
        <v>524</v>
      </c>
      <c r="D523" s="347"/>
      <c r="E523" s="347"/>
      <c r="F523" s="519"/>
      <c r="G523" s="346"/>
      <c r="I523" s="295"/>
      <c r="J523" s="296"/>
      <c r="K523" s="297"/>
    </row>
    <row r="524" spans="1:11" s="285" customFormat="1" ht="22.5">
      <c r="A524" s="344"/>
      <c r="B524" s="310" t="s">
        <v>474</v>
      </c>
      <c r="C524" s="283" t="s">
        <v>740</v>
      </c>
      <c r="D524" s="347"/>
      <c r="E524" s="347"/>
      <c r="F524" s="519"/>
      <c r="G524" s="346"/>
      <c r="I524" s="295"/>
      <c r="J524" s="296"/>
      <c r="K524" s="297"/>
    </row>
    <row r="525" spans="1:11" s="285" customFormat="1" ht="22.5">
      <c r="A525" s="344"/>
      <c r="B525" s="310" t="s">
        <v>475</v>
      </c>
      <c r="C525" s="283" t="s">
        <v>735</v>
      </c>
      <c r="D525" s="347"/>
      <c r="E525" s="347"/>
      <c r="F525" s="519"/>
      <c r="G525" s="346"/>
      <c r="I525" s="295"/>
      <c r="J525" s="296"/>
      <c r="K525" s="297"/>
    </row>
    <row r="526" spans="1:11" s="285" customFormat="1" ht="22.5">
      <c r="A526" s="344"/>
      <c r="B526" s="310" t="s">
        <v>476</v>
      </c>
      <c r="C526" s="283" t="s">
        <v>524</v>
      </c>
      <c r="D526" s="347"/>
      <c r="E526" s="347"/>
      <c r="F526" s="519"/>
      <c r="G526" s="346"/>
      <c r="I526" s="295"/>
      <c r="J526" s="296"/>
      <c r="K526" s="297"/>
    </row>
    <row r="527" spans="1:11" s="285" customFormat="1" ht="22.5">
      <c r="A527" s="344"/>
      <c r="B527" s="310" t="s">
        <v>856</v>
      </c>
      <c r="C527" s="283" t="s">
        <v>862</v>
      </c>
      <c r="D527" s="347"/>
      <c r="E527" s="347"/>
      <c r="F527" s="519"/>
      <c r="G527" s="346"/>
      <c r="I527" s="295"/>
      <c r="J527" s="296"/>
      <c r="K527" s="297"/>
    </row>
    <row r="528" spans="1:11" s="285" customFormat="1" ht="22.5">
      <c r="A528" s="344"/>
      <c r="B528" s="310" t="s">
        <v>508</v>
      </c>
      <c r="C528" s="283" t="s">
        <v>863</v>
      </c>
      <c r="D528" s="347"/>
      <c r="E528" s="347"/>
      <c r="F528" s="519"/>
      <c r="G528" s="346"/>
      <c r="I528" s="295"/>
      <c r="J528" s="296"/>
      <c r="K528" s="297"/>
    </row>
    <row r="529" spans="1:11" s="285" customFormat="1" ht="22.5">
      <c r="A529" s="344"/>
      <c r="B529" s="310" t="s">
        <v>477</v>
      </c>
      <c r="C529" s="283" t="s">
        <v>874</v>
      </c>
      <c r="D529" s="347"/>
      <c r="E529" s="347"/>
      <c r="F529" s="519"/>
      <c r="G529" s="346"/>
      <c r="I529" s="295"/>
      <c r="J529" s="296"/>
      <c r="K529" s="297"/>
    </row>
    <row r="530" spans="1:11" s="285" customFormat="1">
      <c r="A530" s="344"/>
      <c r="B530" s="310" t="s">
        <v>725</v>
      </c>
      <c r="C530" s="283" t="s">
        <v>524</v>
      </c>
      <c r="D530" s="347"/>
      <c r="E530" s="347"/>
      <c r="F530" s="519"/>
      <c r="G530" s="346"/>
      <c r="I530" s="295"/>
      <c r="J530" s="296"/>
      <c r="K530" s="297"/>
    </row>
    <row r="531" spans="1:11" s="285" customFormat="1" ht="45">
      <c r="A531" s="344"/>
      <c r="B531" s="310" t="s">
        <v>466</v>
      </c>
      <c r="C531" s="283" t="s">
        <v>524</v>
      </c>
      <c r="D531" s="347"/>
      <c r="E531" s="347"/>
      <c r="F531" s="519"/>
      <c r="G531" s="346"/>
      <c r="I531" s="295"/>
      <c r="J531" s="296"/>
      <c r="K531" s="297"/>
    </row>
    <row r="532" spans="1:11" s="285" customFormat="1" ht="24">
      <c r="A532" s="344"/>
      <c r="B532" s="310" t="s">
        <v>728</v>
      </c>
      <c r="C532" s="283" t="s">
        <v>875</v>
      </c>
      <c r="D532" s="347"/>
      <c r="E532" s="347"/>
      <c r="F532" s="519"/>
      <c r="G532" s="346"/>
      <c r="I532" s="295"/>
      <c r="J532" s="296"/>
      <c r="K532" s="297"/>
    </row>
    <row r="533" spans="1:11" s="285" customFormat="1" ht="60">
      <c r="A533" s="344"/>
      <c r="B533" s="310" t="s">
        <v>478</v>
      </c>
      <c r="C533" s="283" t="s">
        <v>781</v>
      </c>
      <c r="D533" s="347"/>
      <c r="E533" s="347"/>
      <c r="F533" s="519"/>
      <c r="G533" s="346"/>
      <c r="I533" s="295"/>
      <c r="J533" s="296"/>
      <c r="K533" s="297"/>
    </row>
    <row r="534" spans="1:11" s="285" customFormat="1" ht="22.5">
      <c r="A534" s="344"/>
      <c r="B534" s="310" t="s">
        <v>836</v>
      </c>
      <c r="C534" s="283" t="s">
        <v>524</v>
      </c>
      <c r="D534" s="347" t="s">
        <v>297</v>
      </c>
      <c r="E534" s="347">
        <v>1</v>
      </c>
      <c r="F534" s="519"/>
      <c r="G534" s="346">
        <f>IF(OSNOVA!$B$43=1,E534*F534,"")</f>
        <v>0</v>
      </c>
      <c r="I534" s="295"/>
      <c r="J534" s="296"/>
      <c r="K534" s="297"/>
    </row>
    <row r="535" spans="1:11" s="285" customFormat="1">
      <c r="A535" s="344"/>
      <c r="B535" s="310"/>
      <c r="C535" s="283"/>
      <c r="D535" s="347"/>
      <c r="E535" s="347"/>
      <c r="F535" s="519"/>
      <c r="G535" s="346"/>
      <c r="I535" s="295"/>
      <c r="J535" s="296"/>
      <c r="K535" s="297"/>
    </row>
    <row r="536" spans="1:11" s="285" customFormat="1">
      <c r="A536" s="344" t="str">
        <f>$B$35</f>
        <v>V.</v>
      </c>
      <c r="B536" s="343">
        <f>COUNT($A$36:B534)+1</f>
        <v>24</v>
      </c>
      <c r="C536" s="275" t="s">
        <v>892</v>
      </c>
      <c r="D536" s="347"/>
      <c r="E536" s="347"/>
      <c r="F536" s="519"/>
      <c r="G536" s="346"/>
      <c r="I536" s="295"/>
      <c r="J536" s="296"/>
      <c r="K536" s="297"/>
    </row>
    <row r="537" spans="1:11" s="285" customFormat="1">
      <c r="A537" s="344"/>
      <c r="B537" s="310" t="s">
        <v>715</v>
      </c>
      <c r="C537" s="283" t="s">
        <v>893</v>
      </c>
      <c r="D537" s="347"/>
      <c r="E537" s="347"/>
      <c r="F537" s="519"/>
      <c r="G537" s="346"/>
      <c r="I537" s="295"/>
      <c r="J537" s="296"/>
      <c r="K537" s="297"/>
    </row>
    <row r="538" spans="1:11" s="285" customFormat="1" ht="22.5">
      <c r="A538" s="344"/>
      <c r="B538" s="310" t="s">
        <v>480</v>
      </c>
      <c r="C538" s="283" t="s">
        <v>887</v>
      </c>
      <c r="D538" s="347"/>
      <c r="E538" s="347"/>
      <c r="F538" s="519"/>
      <c r="G538" s="346"/>
      <c r="I538" s="295"/>
      <c r="J538" s="296"/>
      <c r="K538" s="297"/>
    </row>
    <row r="539" spans="1:11" s="285" customFormat="1" ht="22.5">
      <c r="A539" s="344"/>
      <c r="B539" s="310" t="s">
        <v>849</v>
      </c>
      <c r="C539" s="283" t="s">
        <v>888</v>
      </c>
      <c r="D539" s="347"/>
      <c r="E539" s="347"/>
      <c r="F539" s="519"/>
      <c r="G539" s="346"/>
      <c r="I539" s="295"/>
      <c r="J539" s="296"/>
      <c r="K539" s="297"/>
    </row>
    <row r="540" spans="1:11" s="285" customFormat="1" ht="22.5">
      <c r="A540" s="344"/>
      <c r="B540" s="310" t="s">
        <v>759</v>
      </c>
      <c r="C540" s="283" t="s">
        <v>851</v>
      </c>
      <c r="D540" s="347"/>
      <c r="E540" s="347"/>
      <c r="F540" s="519"/>
      <c r="G540" s="346"/>
      <c r="I540" s="295"/>
      <c r="J540" s="296"/>
      <c r="K540" s="297"/>
    </row>
    <row r="541" spans="1:11" s="285" customFormat="1" ht="22.5">
      <c r="A541" s="344"/>
      <c r="B541" s="310" t="s">
        <v>852</v>
      </c>
      <c r="C541" s="283" t="s">
        <v>868</v>
      </c>
      <c r="D541" s="347"/>
      <c r="E541" s="347"/>
      <c r="F541" s="519"/>
      <c r="G541" s="346"/>
      <c r="I541" s="295"/>
      <c r="J541" s="296"/>
      <c r="K541" s="297"/>
    </row>
    <row r="542" spans="1:11" s="285" customFormat="1" ht="22.5">
      <c r="A542" s="344"/>
      <c r="B542" s="310" t="s">
        <v>467</v>
      </c>
      <c r="C542" s="283" t="s">
        <v>854</v>
      </c>
      <c r="D542" s="347"/>
      <c r="E542" s="347"/>
      <c r="F542" s="519"/>
      <c r="G542" s="346"/>
      <c r="I542" s="295"/>
      <c r="J542" s="296"/>
      <c r="K542" s="297"/>
    </row>
    <row r="543" spans="1:11" s="285" customFormat="1" ht="48">
      <c r="A543" s="344"/>
      <c r="B543" s="310" t="s">
        <v>855</v>
      </c>
      <c r="C543" s="283" t="s">
        <v>889</v>
      </c>
      <c r="D543" s="347"/>
      <c r="E543" s="347"/>
      <c r="F543" s="519"/>
      <c r="G543" s="346"/>
      <c r="I543" s="295"/>
      <c r="J543" s="296"/>
      <c r="K543" s="297"/>
    </row>
    <row r="544" spans="1:11" s="285" customFormat="1">
      <c r="A544" s="344"/>
      <c r="B544" s="310" t="s">
        <v>473</v>
      </c>
      <c r="C544" s="283" t="s">
        <v>524</v>
      </c>
      <c r="D544" s="347"/>
      <c r="E544" s="347"/>
      <c r="F544" s="519"/>
      <c r="G544" s="346"/>
      <c r="I544" s="295"/>
      <c r="J544" s="296"/>
      <c r="K544" s="297"/>
    </row>
    <row r="545" spans="1:11" s="285" customFormat="1">
      <c r="A545" s="344"/>
      <c r="B545" s="310" t="s">
        <v>468</v>
      </c>
      <c r="C545" s="283" t="s">
        <v>858</v>
      </c>
      <c r="D545" s="347"/>
      <c r="E545" s="347"/>
      <c r="F545" s="519"/>
      <c r="G545" s="346"/>
      <c r="I545" s="295"/>
      <c r="J545" s="296"/>
      <c r="K545" s="297"/>
    </row>
    <row r="546" spans="1:11" s="285" customFormat="1">
      <c r="A546" s="344"/>
      <c r="B546" s="310" t="s">
        <v>470</v>
      </c>
      <c r="C546" s="283" t="s">
        <v>479</v>
      </c>
      <c r="D546" s="347"/>
      <c r="E546" s="347"/>
      <c r="F546" s="519"/>
      <c r="G546" s="346"/>
      <c r="I546" s="295"/>
      <c r="J546" s="296"/>
      <c r="K546" s="297"/>
    </row>
    <row r="547" spans="1:11" s="285" customFormat="1" ht="36">
      <c r="A547" s="344"/>
      <c r="B547" s="310" t="s">
        <v>471</v>
      </c>
      <c r="C547" s="283" t="s">
        <v>869</v>
      </c>
      <c r="D547" s="347"/>
      <c r="E547" s="347"/>
      <c r="F547" s="519"/>
      <c r="G547" s="346"/>
      <c r="I547" s="295"/>
      <c r="J547" s="296"/>
      <c r="K547" s="297"/>
    </row>
    <row r="548" spans="1:11" s="285" customFormat="1" ht="24">
      <c r="A548" s="344"/>
      <c r="B548" s="310" t="s">
        <v>472</v>
      </c>
      <c r="C548" s="283" t="s">
        <v>891</v>
      </c>
      <c r="D548" s="347"/>
      <c r="E548" s="347"/>
      <c r="F548" s="519"/>
      <c r="G548" s="346"/>
      <c r="I548" s="295"/>
      <c r="J548" s="296"/>
      <c r="K548" s="297"/>
    </row>
    <row r="549" spans="1:11" s="285" customFormat="1" ht="24">
      <c r="A549" s="344"/>
      <c r="B549" s="310" t="s">
        <v>724</v>
      </c>
      <c r="C549" s="283" t="s">
        <v>861</v>
      </c>
      <c r="D549" s="347"/>
      <c r="E549" s="347"/>
      <c r="F549" s="519"/>
      <c r="G549" s="346"/>
      <c r="I549" s="295"/>
      <c r="J549" s="296"/>
      <c r="K549" s="297"/>
    </row>
    <row r="550" spans="1:11" s="285" customFormat="1" ht="22.5">
      <c r="A550" s="344"/>
      <c r="B550" s="310" t="s">
        <v>507</v>
      </c>
      <c r="C550" s="283" t="s">
        <v>524</v>
      </c>
      <c r="D550" s="347"/>
      <c r="E550" s="347"/>
      <c r="F550" s="519"/>
      <c r="G550" s="346"/>
      <c r="I550" s="295"/>
      <c r="J550" s="296"/>
      <c r="K550" s="297"/>
    </row>
    <row r="551" spans="1:11" s="285" customFormat="1" ht="22.5">
      <c r="A551" s="344"/>
      <c r="B551" s="310" t="s">
        <v>474</v>
      </c>
      <c r="C551" s="283" t="s">
        <v>740</v>
      </c>
      <c r="D551" s="347"/>
      <c r="E551" s="347"/>
      <c r="F551" s="519"/>
      <c r="G551" s="346"/>
      <c r="I551" s="295"/>
      <c r="J551" s="296"/>
      <c r="K551" s="297"/>
    </row>
    <row r="552" spans="1:11" s="285" customFormat="1" ht="22.5">
      <c r="A552" s="344"/>
      <c r="B552" s="310" t="s">
        <v>475</v>
      </c>
      <c r="C552" s="283" t="s">
        <v>735</v>
      </c>
      <c r="D552" s="347"/>
      <c r="E552" s="347"/>
      <c r="F552" s="519"/>
      <c r="G552" s="346"/>
      <c r="I552" s="295"/>
      <c r="J552" s="296"/>
      <c r="K552" s="297"/>
    </row>
    <row r="553" spans="1:11" s="285" customFormat="1" ht="22.5">
      <c r="A553" s="344"/>
      <c r="B553" s="310" t="s">
        <v>476</v>
      </c>
      <c r="C553" s="283" t="s">
        <v>524</v>
      </c>
      <c r="D553" s="347"/>
      <c r="E553" s="347"/>
      <c r="F553" s="519"/>
      <c r="G553" s="346"/>
      <c r="I553" s="295"/>
      <c r="J553" s="296"/>
      <c r="K553" s="297"/>
    </row>
    <row r="554" spans="1:11" s="285" customFormat="1" ht="22.5">
      <c r="A554" s="344"/>
      <c r="B554" s="310" t="s">
        <v>856</v>
      </c>
      <c r="C554" s="283" t="s">
        <v>862</v>
      </c>
      <c r="D554" s="347"/>
      <c r="E554" s="347"/>
      <c r="F554" s="519"/>
      <c r="G554" s="346"/>
      <c r="I554" s="295"/>
      <c r="J554" s="296"/>
      <c r="K554" s="297"/>
    </row>
    <row r="555" spans="1:11" s="285" customFormat="1" ht="22.5">
      <c r="A555" s="344"/>
      <c r="B555" s="310" t="s">
        <v>508</v>
      </c>
      <c r="C555" s="283" t="s">
        <v>863</v>
      </c>
      <c r="D555" s="347"/>
      <c r="E555" s="347"/>
      <c r="F555" s="519"/>
      <c r="G555" s="346"/>
      <c r="I555" s="295"/>
      <c r="J555" s="296"/>
      <c r="K555" s="297"/>
    </row>
    <row r="556" spans="1:11" s="285" customFormat="1" ht="22.5">
      <c r="A556" s="344"/>
      <c r="B556" s="310" t="s">
        <v>477</v>
      </c>
      <c r="C556" s="283" t="s">
        <v>863</v>
      </c>
      <c r="D556" s="347"/>
      <c r="E556" s="347"/>
      <c r="F556" s="519"/>
      <c r="G556" s="346"/>
      <c r="I556" s="295"/>
      <c r="J556" s="296"/>
      <c r="K556" s="297"/>
    </row>
    <row r="557" spans="1:11" s="285" customFormat="1">
      <c r="A557" s="344"/>
      <c r="B557" s="310" t="s">
        <v>725</v>
      </c>
      <c r="C557" s="283" t="s">
        <v>524</v>
      </c>
      <c r="D557" s="347"/>
      <c r="E557" s="347"/>
      <c r="F557" s="519"/>
      <c r="G557" s="346"/>
      <c r="I557" s="295"/>
      <c r="J557" s="296"/>
      <c r="K557" s="297"/>
    </row>
    <row r="558" spans="1:11" s="285" customFormat="1" ht="45">
      <c r="A558" s="344"/>
      <c r="B558" s="310" t="s">
        <v>466</v>
      </c>
      <c r="C558" s="283" t="s">
        <v>524</v>
      </c>
      <c r="D558" s="347"/>
      <c r="E558" s="347"/>
      <c r="F558" s="519"/>
      <c r="G558" s="346"/>
      <c r="I558" s="295"/>
      <c r="J558" s="296"/>
      <c r="K558" s="297"/>
    </row>
    <row r="559" spans="1:11" s="285" customFormat="1" ht="24">
      <c r="A559" s="344"/>
      <c r="B559" s="310" t="s">
        <v>728</v>
      </c>
      <c r="C559" s="283" t="s">
        <v>741</v>
      </c>
      <c r="D559" s="347"/>
      <c r="E559" s="347"/>
      <c r="F559" s="519"/>
      <c r="G559" s="346"/>
      <c r="I559" s="295"/>
      <c r="J559" s="296"/>
      <c r="K559" s="297"/>
    </row>
    <row r="560" spans="1:11" s="285" customFormat="1" ht="60">
      <c r="A560" s="344"/>
      <c r="B560" s="310" t="s">
        <v>478</v>
      </c>
      <c r="C560" s="283" t="s">
        <v>781</v>
      </c>
      <c r="D560" s="347"/>
      <c r="E560" s="347"/>
      <c r="F560" s="519"/>
      <c r="G560" s="346"/>
      <c r="I560" s="295"/>
      <c r="J560" s="296"/>
      <c r="K560" s="297"/>
    </row>
    <row r="561" spans="1:11" s="285" customFormat="1" ht="22.5">
      <c r="A561" s="344"/>
      <c r="B561" s="310" t="s">
        <v>836</v>
      </c>
      <c r="C561" s="283" t="s">
        <v>524</v>
      </c>
      <c r="D561" s="347" t="s">
        <v>297</v>
      </c>
      <c r="E561" s="347">
        <v>1</v>
      </c>
      <c r="F561" s="519"/>
      <c r="G561" s="346">
        <f>IF(OSNOVA!$B$43=1,E561*F561,"")</f>
        <v>0</v>
      </c>
      <c r="I561" s="295"/>
      <c r="J561" s="296"/>
      <c r="K561" s="297"/>
    </row>
    <row r="562" spans="1:11" s="285" customFormat="1">
      <c r="A562" s="344"/>
      <c r="B562" s="310"/>
      <c r="C562" s="283"/>
      <c r="D562" s="347"/>
      <c r="E562" s="347"/>
      <c r="F562" s="519"/>
      <c r="G562" s="346"/>
      <c r="I562" s="295"/>
      <c r="J562" s="296"/>
      <c r="K562" s="297"/>
    </row>
    <row r="563" spans="1:11" s="285" customFormat="1">
      <c r="A563" s="344" t="str">
        <f>$B$35</f>
        <v>V.</v>
      </c>
      <c r="B563" s="343">
        <f>COUNT($A$36:B561)+1</f>
        <v>25</v>
      </c>
      <c r="C563" s="275" t="s">
        <v>894</v>
      </c>
      <c r="D563" s="347"/>
      <c r="E563" s="347"/>
      <c r="F563" s="519"/>
      <c r="G563" s="346"/>
      <c r="I563" s="295"/>
      <c r="J563" s="296"/>
      <c r="K563" s="297"/>
    </row>
    <row r="564" spans="1:11" s="285" customFormat="1">
      <c r="A564" s="344"/>
      <c r="B564" s="310" t="s">
        <v>715</v>
      </c>
      <c r="C564" s="283" t="s">
        <v>895</v>
      </c>
      <c r="D564" s="347"/>
      <c r="E564" s="347"/>
      <c r="F564" s="519"/>
      <c r="G564" s="346"/>
      <c r="I564" s="295"/>
      <c r="J564" s="296"/>
      <c r="K564" s="297"/>
    </row>
    <row r="565" spans="1:11" s="285" customFormat="1" ht="22.5">
      <c r="A565" s="344"/>
      <c r="B565" s="310" t="s">
        <v>480</v>
      </c>
      <c r="C565" s="283" t="s">
        <v>896</v>
      </c>
      <c r="D565" s="347"/>
      <c r="E565" s="347"/>
      <c r="F565" s="519"/>
      <c r="G565" s="346"/>
      <c r="I565" s="295"/>
      <c r="J565" s="296"/>
      <c r="K565" s="297"/>
    </row>
    <row r="566" spans="1:11" s="285" customFormat="1" ht="22.5">
      <c r="A566" s="344"/>
      <c r="B566" s="310" t="s">
        <v>849</v>
      </c>
      <c r="C566" s="283" t="s">
        <v>867</v>
      </c>
      <c r="D566" s="347"/>
      <c r="E566" s="347"/>
      <c r="F566" s="519"/>
      <c r="G566" s="346"/>
      <c r="I566" s="295"/>
      <c r="J566" s="296"/>
      <c r="K566" s="297"/>
    </row>
    <row r="567" spans="1:11" s="285" customFormat="1" ht="22.5">
      <c r="A567" s="344"/>
      <c r="B567" s="310" t="s">
        <v>759</v>
      </c>
      <c r="C567" s="283" t="s">
        <v>897</v>
      </c>
      <c r="D567" s="347"/>
      <c r="E567" s="347"/>
      <c r="F567" s="519"/>
      <c r="G567" s="346"/>
      <c r="I567" s="295"/>
      <c r="J567" s="296"/>
      <c r="K567" s="297"/>
    </row>
    <row r="568" spans="1:11" s="285" customFormat="1" ht="22.5">
      <c r="A568" s="344"/>
      <c r="B568" s="310" t="s">
        <v>852</v>
      </c>
      <c r="C568" s="283" t="s">
        <v>868</v>
      </c>
      <c r="D568" s="347"/>
      <c r="E568" s="347"/>
      <c r="F568" s="519"/>
      <c r="G568" s="346"/>
      <c r="I568" s="295"/>
      <c r="J568" s="296"/>
      <c r="K568" s="297"/>
    </row>
    <row r="569" spans="1:11" s="285" customFormat="1" ht="22.5">
      <c r="A569" s="344"/>
      <c r="B569" s="310" t="s">
        <v>467</v>
      </c>
      <c r="C569" s="283" t="s">
        <v>854</v>
      </c>
      <c r="D569" s="347"/>
      <c r="E569" s="347"/>
      <c r="F569" s="519"/>
      <c r="G569" s="346"/>
      <c r="I569" s="295"/>
      <c r="J569" s="296"/>
      <c r="K569" s="297"/>
    </row>
    <row r="570" spans="1:11" s="285" customFormat="1" ht="48">
      <c r="A570" s="344"/>
      <c r="B570" s="310" t="s">
        <v>855</v>
      </c>
      <c r="C570" s="283" t="s">
        <v>889</v>
      </c>
      <c r="D570" s="347"/>
      <c r="E570" s="347"/>
      <c r="F570" s="519"/>
      <c r="G570" s="346"/>
      <c r="I570" s="295"/>
      <c r="J570" s="296"/>
      <c r="K570" s="297"/>
    </row>
    <row r="571" spans="1:11" s="285" customFormat="1">
      <c r="A571" s="344"/>
      <c r="B571" s="310" t="s">
        <v>473</v>
      </c>
      <c r="C571" s="283" t="s">
        <v>524</v>
      </c>
      <c r="D571" s="347"/>
      <c r="E571" s="347"/>
      <c r="F571" s="519"/>
      <c r="G571" s="346"/>
      <c r="I571" s="295"/>
      <c r="J571" s="296"/>
      <c r="K571" s="297"/>
    </row>
    <row r="572" spans="1:11" s="285" customFormat="1">
      <c r="A572" s="344"/>
      <c r="B572" s="310" t="s">
        <v>468</v>
      </c>
      <c r="C572" s="283" t="s">
        <v>858</v>
      </c>
      <c r="D572" s="347"/>
      <c r="E572" s="347"/>
      <c r="F572" s="519"/>
      <c r="G572" s="346"/>
      <c r="I572" s="295"/>
      <c r="J572" s="296"/>
      <c r="K572" s="297"/>
    </row>
    <row r="573" spans="1:11" s="285" customFormat="1">
      <c r="A573" s="344"/>
      <c r="B573" s="310" t="s">
        <v>470</v>
      </c>
      <c r="C573" s="283" t="s">
        <v>479</v>
      </c>
      <c r="D573" s="347"/>
      <c r="E573" s="347"/>
      <c r="F573" s="519"/>
      <c r="G573" s="346"/>
      <c r="I573" s="295"/>
      <c r="J573" s="296"/>
      <c r="K573" s="297"/>
    </row>
    <row r="574" spans="1:11" s="285" customFormat="1" ht="24">
      <c r="A574" s="344"/>
      <c r="B574" s="310" t="s">
        <v>471</v>
      </c>
      <c r="C574" s="283" t="s">
        <v>898</v>
      </c>
      <c r="D574" s="347"/>
      <c r="E574" s="347"/>
      <c r="F574" s="519"/>
      <c r="G574" s="346"/>
      <c r="I574" s="295"/>
      <c r="J574" s="296"/>
      <c r="K574" s="297"/>
    </row>
    <row r="575" spans="1:11" s="285" customFormat="1" ht="24">
      <c r="A575" s="344"/>
      <c r="B575" s="310" t="s">
        <v>472</v>
      </c>
      <c r="C575" s="283" t="s">
        <v>891</v>
      </c>
      <c r="D575" s="347"/>
      <c r="E575" s="347"/>
      <c r="F575" s="519"/>
      <c r="G575" s="346"/>
      <c r="I575" s="295"/>
      <c r="J575" s="296"/>
      <c r="K575" s="297"/>
    </row>
    <row r="576" spans="1:11" s="285" customFormat="1" ht="24">
      <c r="A576" s="344"/>
      <c r="B576" s="310" t="s">
        <v>724</v>
      </c>
      <c r="C576" s="283" t="s">
        <v>861</v>
      </c>
      <c r="D576" s="347"/>
      <c r="E576" s="347"/>
      <c r="F576" s="519"/>
      <c r="G576" s="346"/>
      <c r="I576" s="295"/>
      <c r="J576" s="296"/>
      <c r="K576" s="297"/>
    </row>
    <row r="577" spans="1:11" s="285" customFormat="1" ht="22.5">
      <c r="A577" s="344"/>
      <c r="B577" s="310" t="s">
        <v>507</v>
      </c>
      <c r="C577" s="283" t="s">
        <v>524</v>
      </c>
      <c r="D577" s="347"/>
      <c r="E577" s="347"/>
      <c r="F577" s="519"/>
      <c r="G577" s="346"/>
      <c r="I577" s="295"/>
      <c r="J577" s="296"/>
      <c r="K577" s="297"/>
    </row>
    <row r="578" spans="1:11" s="285" customFormat="1" ht="22.5">
      <c r="A578" s="344"/>
      <c r="B578" s="310" t="s">
        <v>474</v>
      </c>
      <c r="C578" s="283" t="s">
        <v>740</v>
      </c>
      <c r="D578" s="347"/>
      <c r="E578" s="347"/>
      <c r="F578" s="519"/>
      <c r="G578" s="346"/>
      <c r="I578" s="295"/>
      <c r="J578" s="296"/>
      <c r="K578" s="297"/>
    </row>
    <row r="579" spans="1:11" s="285" customFormat="1" ht="22.5">
      <c r="A579" s="344"/>
      <c r="B579" s="310" t="s">
        <v>475</v>
      </c>
      <c r="C579" s="283" t="s">
        <v>735</v>
      </c>
      <c r="D579" s="347"/>
      <c r="E579" s="347"/>
      <c r="F579" s="519"/>
      <c r="G579" s="346"/>
      <c r="I579" s="295"/>
      <c r="J579" s="296"/>
      <c r="K579" s="297"/>
    </row>
    <row r="580" spans="1:11" s="285" customFormat="1" ht="22.5">
      <c r="A580" s="344"/>
      <c r="B580" s="310" t="s">
        <v>476</v>
      </c>
      <c r="C580" s="283" t="s">
        <v>524</v>
      </c>
      <c r="D580" s="347"/>
      <c r="E580" s="347"/>
      <c r="F580" s="519"/>
      <c r="G580" s="346"/>
      <c r="I580" s="295"/>
      <c r="J580" s="296"/>
      <c r="K580" s="297"/>
    </row>
    <row r="581" spans="1:11" s="285" customFormat="1" ht="22.5">
      <c r="A581" s="344"/>
      <c r="B581" s="310" t="s">
        <v>856</v>
      </c>
      <c r="C581" s="283" t="s">
        <v>862</v>
      </c>
      <c r="D581" s="347"/>
      <c r="E581" s="347"/>
      <c r="F581" s="519"/>
      <c r="G581" s="346"/>
      <c r="I581" s="295"/>
      <c r="J581" s="296"/>
      <c r="K581" s="297"/>
    </row>
    <row r="582" spans="1:11" s="285" customFormat="1" ht="22.5">
      <c r="A582" s="344"/>
      <c r="B582" s="310" t="s">
        <v>508</v>
      </c>
      <c r="C582" s="283" t="s">
        <v>863</v>
      </c>
      <c r="D582" s="347"/>
      <c r="E582" s="347"/>
      <c r="F582" s="519"/>
      <c r="G582" s="346"/>
      <c r="I582" s="295"/>
      <c r="J582" s="296"/>
      <c r="K582" s="297"/>
    </row>
    <row r="583" spans="1:11" s="285" customFormat="1" ht="22.5">
      <c r="A583" s="344"/>
      <c r="B583" s="310" t="s">
        <v>477</v>
      </c>
      <c r="C583" s="283" t="s">
        <v>863</v>
      </c>
      <c r="D583" s="347"/>
      <c r="E583" s="347"/>
      <c r="F583" s="519"/>
      <c r="G583" s="346"/>
      <c r="I583" s="295"/>
      <c r="J583" s="296"/>
      <c r="K583" s="297"/>
    </row>
    <row r="584" spans="1:11" s="285" customFormat="1">
      <c r="A584" s="344"/>
      <c r="B584" s="310" t="s">
        <v>725</v>
      </c>
      <c r="C584" s="283" t="s">
        <v>524</v>
      </c>
      <c r="D584" s="347"/>
      <c r="E584" s="347"/>
      <c r="F584" s="519"/>
      <c r="G584" s="346"/>
      <c r="I584" s="295"/>
      <c r="J584" s="296"/>
      <c r="K584" s="297"/>
    </row>
    <row r="585" spans="1:11" s="285" customFormat="1" ht="45">
      <c r="A585" s="344"/>
      <c r="B585" s="310" t="s">
        <v>466</v>
      </c>
      <c r="C585" s="283" t="s">
        <v>524</v>
      </c>
      <c r="D585" s="347"/>
      <c r="E585" s="347"/>
      <c r="F585" s="519"/>
      <c r="G585" s="346"/>
      <c r="I585" s="295"/>
      <c r="J585" s="296"/>
      <c r="K585" s="297"/>
    </row>
    <row r="586" spans="1:11" s="285" customFormat="1" ht="24">
      <c r="A586" s="344"/>
      <c r="B586" s="310" t="s">
        <v>728</v>
      </c>
      <c r="C586" s="283" t="s">
        <v>875</v>
      </c>
      <c r="D586" s="347"/>
      <c r="E586" s="347"/>
      <c r="F586" s="519"/>
      <c r="G586" s="346"/>
      <c r="I586" s="295"/>
      <c r="J586" s="296"/>
      <c r="K586" s="297"/>
    </row>
    <row r="587" spans="1:11" s="285" customFormat="1" ht="60">
      <c r="A587" s="344"/>
      <c r="B587" s="310" t="s">
        <v>478</v>
      </c>
      <c r="C587" s="283" t="s">
        <v>781</v>
      </c>
      <c r="D587" s="347"/>
      <c r="E587" s="347"/>
      <c r="F587" s="519"/>
      <c r="G587" s="346"/>
      <c r="I587" s="295"/>
      <c r="J587" s="296"/>
      <c r="K587" s="297"/>
    </row>
    <row r="588" spans="1:11" s="285" customFormat="1" ht="22.5">
      <c r="A588" s="344"/>
      <c r="B588" s="310" t="s">
        <v>836</v>
      </c>
      <c r="C588" s="283" t="s">
        <v>524</v>
      </c>
      <c r="D588" s="347" t="s">
        <v>297</v>
      </c>
      <c r="E588" s="347">
        <v>1</v>
      </c>
      <c r="F588" s="519"/>
      <c r="G588" s="346">
        <f>IF(OSNOVA!$B$43=1,E588*F588,"")</f>
        <v>0</v>
      </c>
      <c r="I588" s="295"/>
      <c r="J588" s="296"/>
      <c r="K588" s="297"/>
    </row>
    <row r="589" spans="1:11" s="285" customFormat="1">
      <c r="A589" s="344"/>
      <c r="B589" s="310"/>
      <c r="C589" s="283"/>
      <c r="D589" s="347"/>
      <c r="E589" s="347"/>
      <c r="F589" s="519"/>
      <c r="G589" s="346"/>
      <c r="I589" s="295"/>
      <c r="J589" s="296"/>
      <c r="K589" s="297"/>
    </row>
    <row r="590" spans="1:11" s="285" customFormat="1">
      <c r="A590" s="344" t="str">
        <f>$B$35</f>
        <v>V.</v>
      </c>
      <c r="B590" s="343">
        <f>COUNT($A$36:B588)+1</f>
        <v>26</v>
      </c>
      <c r="C590" s="275" t="s">
        <v>899</v>
      </c>
      <c r="D590" s="347"/>
      <c r="E590" s="347"/>
      <c r="F590" s="519"/>
      <c r="G590" s="346"/>
      <c r="I590" s="295"/>
      <c r="J590" s="296"/>
      <c r="K590" s="297"/>
    </row>
    <row r="591" spans="1:11" s="285" customFormat="1">
      <c r="A591" s="344"/>
      <c r="B591" s="310" t="s">
        <v>715</v>
      </c>
      <c r="C591" s="283" t="s">
        <v>893</v>
      </c>
      <c r="D591" s="347"/>
      <c r="E591" s="347"/>
      <c r="F591" s="519"/>
      <c r="G591" s="346"/>
      <c r="I591" s="295"/>
      <c r="J591" s="296"/>
      <c r="K591" s="297"/>
    </row>
    <row r="592" spans="1:11" s="285" customFormat="1" ht="22.5">
      <c r="A592" s="344"/>
      <c r="B592" s="310" t="s">
        <v>480</v>
      </c>
      <c r="C592" s="283" t="s">
        <v>900</v>
      </c>
      <c r="D592" s="347"/>
      <c r="E592" s="347"/>
      <c r="F592" s="519"/>
      <c r="G592" s="346"/>
      <c r="I592" s="295"/>
      <c r="J592" s="296"/>
      <c r="K592" s="297"/>
    </row>
    <row r="593" spans="1:11" s="285" customFormat="1" ht="22.5">
      <c r="A593" s="344"/>
      <c r="B593" s="310" t="s">
        <v>849</v>
      </c>
      <c r="C593" s="283" t="s">
        <v>901</v>
      </c>
      <c r="D593" s="347"/>
      <c r="E593" s="347"/>
      <c r="F593" s="519"/>
      <c r="G593" s="346"/>
      <c r="I593" s="295"/>
      <c r="J593" s="296"/>
      <c r="K593" s="297"/>
    </row>
    <row r="594" spans="1:11" s="285" customFormat="1" ht="22.5">
      <c r="A594" s="344"/>
      <c r="B594" s="310" t="s">
        <v>759</v>
      </c>
      <c r="C594" s="283" t="s">
        <v>835</v>
      </c>
      <c r="D594" s="347"/>
      <c r="E594" s="347"/>
      <c r="F594" s="519"/>
      <c r="G594" s="346"/>
      <c r="I594" s="295"/>
      <c r="J594" s="296"/>
      <c r="K594" s="297"/>
    </row>
    <row r="595" spans="1:11" s="285" customFormat="1" ht="22.5">
      <c r="A595" s="344"/>
      <c r="B595" s="310" t="s">
        <v>852</v>
      </c>
      <c r="C595" s="283" t="s">
        <v>868</v>
      </c>
      <c r="D595" s="347"/>
      <c r="E595" s="347"/>
      <c r="F595" s="519"/>
      <c r="G595" s="346"/>
      <c r="I595" s="295"/>
      <c r="J595" s="296"/>
      <c r="K595" s="297"/>
    </row>
    <row r="596" spans="1:11" s="285" customFormat="1" ht="22.5">
      <c r="A596" s="344"/>
      <c r="B596" s="310" t="s">
        <v>467</v>
      </c>
      <c r="C596" s="283" t="s">
        <v>854</v>
      </c>
      <c r="D596" s="347"/>
      <c r="E596" s="347"/>
      <c r="F596" s="519"/>
      <c r="G596" s="346"/>
      <c r="I596" s="295"/>
      <c r="J596" s="296"/>
      <c r="K596" s="297"/>
    </row>
    <row r="597" spans="1:11" s="285" customFormat="1" ht="48">
      <c r="A597" s="344"/>
      <c r="B597" s="310" t="s">
        <v>855</v>
      </c>
      <c r="C597" s="283" t="s">
        <v>889</v>
      </c>
      <c r="D597" s="347"/>
      <c r="E597" s="347"/>
      <c r="F597" s="519"/>
      <c r="G597" s="346"/>
      <c r="I597" s="295"/>
      <c r="J597" s="296"/>
      <c r="K597" s="297"/>
    </row>
    <row r="598" spans="1:11" s="285" customFormat="1">
      <c r="A598" s="344"/>
      <c r="B598" s="310" t="s">
        <v>473</v>
      </c>
      <c r="C598" s="283" t="s">
        <v>524</v>
      </c>
      <c r="D598" s="347"/>
      <c r="E598" s="347"/>
      <c r="F598" s="519"/>
      <c r="G598" s="346"/>
      <c r="I598" s="295"/>
      <c r="J598" s="296"/>
      <c r="K598" s="297"/>
    </row>
    <row r="599" spans="1:11" s="285" customFormat="1">
      <c r="A599" s="344"/>
      <c r="B599" s="310" t="s">
        <v>468</v>
      </c>
      <c r="C599" s="283" t="s">
        <v>858</v>
      </c>
      <c r="D599" s="347"/>
      <c r="E599" s="347"/>
      <c r="F599" s="519"/>
      <c r="G599" s="346"/>
      <c r="I599" s="295"/>
      <c r="J599" s="296"/>
      <c r="K599" s="297"/>
    </row>
    <row r="600" spans="1:11" s="285" customFormat="1">
      <c r="A600" s="344"/>
      <c r="B600" s="310" t="s">
        <v>470</v>
      </c>
      <c r="C600" s="283" t="s">
        <v>479</v>
      </c>
      <c r="D600" s="347"/>
      <c r="E600" s="347"/>
      <c r="F600" s="519"/>
      <c r="G600" s="346"/>
      <c r="I600" s="295"/>
      <c r="J600" s="296"/>
      <c r="K600" s="297"/>
    </row>
    <row r="601" spans="1:11" s="285" customFormat="1" ht="36">
      <c r="A601" s="344"/>
      <c r="B601" s="310" t="s">
        <v>471</v>
      </c>
      <c r="C601" s="283" t="s">
        <v>869</v>
      </c>
      <c r="D601" s="347"/>
      <c r="E601" s="347"/>
      <c r="F601" s="519"/>
      <c r="G601" s="346"/>
      <c r="I601" s="295"/>
      <c r="J601" s="296"/>
      <c r="K601" s="297"/>
    </row>
    <row r="602" spans="1:11" s="285" customFormat="1" ht="24">
      <c r="A602" s="344"/>
      <c r="B602" s="310" t="s">
        <v>472</v>
      </c>
      <c r="C602" s="283" t="s">
        <v>891</v>
      </c>
      <c r="D602" s="347"/>
      <c r="E602" s="347"/>
      <c r="F602" s="519"/>
      <c r="G602" s="346"/>
      <c r="I602" s="295"/>
      <c r="J602" s="296"/>
      <c r="K602" s="297"/>
    </row>
    <row r="603" spans="1:11" s="285" customFormat="1" ht="24">
      <c r="A603" s="344"/>
      <c r="B603" s="310" t="s">
        <v>724</v>
      </c>
      <c r="C603" s="283" t="s">
        <v>861</v>
      </c>
      <c r="D603" s="347"/>
      <c r="E603" s="347"/>
      <c r="F603" s="519"/>
      <c r="G603" s="346"/>
      <c r="I603" s="295"/>
      <c r="J603" s="296"/>
      <c r="K603" s="297"/>
    </row>
    <row r="604" spans="1:11" s="285" customFormat="1" ht="22.5">
      <c r="A604" s="344"/>
      <c r="B604" s="310" t="s">
        <v>507</v>
      </c>
      <c r="C604" s="283" t="s">
        <v>524</v>
      </c>
      <c r="D604" s="347"/>
      <c r="E604" s="347"/>
      <c r="F604" s="519"/>
      <c r="G604" s="346"/>
      <c r="I604" s="295"/>
      <c r="J604" s="296"/>
      <c r="K604" s="297"/>
    </row>
    <row r="605" spans="1:11" s="285" customFormat="1" ht="22.5">
      <c r="A605" s="344"/>
      <c r="B605" s="310" t="s">
        <v>474</v>
      </c>
      <c r="C605" s="283" t="s">
        <v>740</v>
      </c>
      <c r="D605" s="347"/>
      <c r="E605" s="347"/>
      <c r="F605" s="519"/>
      <c r="G605" s="346"/>
      <c r="I605" s="295"/>
      <c r="J605" s="296"/>
      <c r="K605" s="297"/>
    </row>
    <row r="606" spans="1:11" s="285" customFormat="1" ht="22.5">
      <c r="A606" s="344"/>
      <c r="B606" s="310" t="s">
        <v>475</v>
      </c>
      <c r="C606" s="283" t="s">
        <v>735</v>
      </c>
      <c r="D606" s="347"/>
      <c r="E606" s="347"/>
      <c r="F606" s="519"/>
      <c r="G606" s="346"/>
      <c r="I606" s="295"/>
      <c r="J606" s="296"/>
      <c r="K606" s="297"/>
    </row>
    <row r="607" spans="1:11" s="285" customFormat="1" ht="22.5">
      <c r="A607" s="344"/>
      <c r="B607" s="310" t="s">
        <v>476</v>
      </c>
      <c r="C607" s="283" t="s">
        <v>524</v>
      </c>
      <c r="D607" s="347"/>
      <c r="E607" s="347"/>
      <c r="F607" s="519"/>
      <c r="G607" s="346"/>
      <c r="I607" s="295"/>
      <c r="J607" s="296"/>
      <c r="K607" s="297"/>
    </row>
    <row r="608" spans="1:11" s="285" customFormat="1" ht="22.5">
      <c r="A608" s="344"/>
      <c r="B608" s="310" t="s">
        <v>856</v>
      </c>
      <c r="C608" s="283" t="s">
        <v>862</v>
      </c>
      <c r="D608" s="347"/>
      <c r="E608" s="347"/>
      <c r="F608" s="519"/>
      <c r="G608" s="346"/>
      <c r="I608" s="295"/>
      <c r="J608" s="296"/>
      <c r="K608" s="297"/>
    </row>
    <row r="609" spans="1:11" s="285" customFormat="1" ht="22.5">
      <c r="A609" s="344"/>
      <c r="B609" s="310" t="s">
        <v>508</v>
      </c>
      <c r="C609" s="283" t="s">
        <v>874</v>
      </c>
      <c r="D609" s="347"/>
      <c r="E609" s="347"/>
      <c r="F609" s="519"/>
      <c r="G609" s="346"/>
      <c r="I609" s="295"/>
      <c r="J609" s="296"/>
      <c r="K609" s="297"/>
    </row>
    <row r="610" spans="1:11" s="285" customFormat="1" ht="22.5">
      <c r="A610" s="344"/>
      <c r="B610" s="310" t="s">
        <v>477</v>
      </c>
      <c r="C610" s="283" t="s">
        <v>863</v>
      </c>
      <c r="D610" s="347"/>
      <c r="E610" s="347"/>
      <c r="F610" s="519"/>
      <c r="G610" s="346"/>
      <c r="I610" s="295"/>
      <c r="J610" s="296"/>
      <c r="K610" s="297"/>
    </row>
    <row r="611" spans="1:11" s="285" customFormat="1">
      <c r="A611" s="344"/>
      <c r="B611" s="310" t="s">
        <v>725</v>
      </c>
      <c r="C611" s="283" t="s">
        <v>524</v>
      </c>
      <c r="D611" s="347"/>
      <c r="E611" s="347"/>
      <c r="F611" s="519"/>
      <c r="G611" s="346"/>
      <c r="I611" s="295"/>
      <c r="J611" s="296"/>
      <c r="K611" s="297"/>
    </row>
    <row r="612" spans="1:11" s="285" customFormat="1" ht="45">
      <c r="A612" s="344"/>
      <c r="B612" s="310" t="s">
        <v>466</v>
      </c>
      <c r="C612" s="283" t="s">
        <v>524</v>
      </c>
      <c r="D612" s="347"/>
      <c r="E612" s="347"/>
      <c r="F612" s="519"/>
      <c r="G612" s="346"/>
      <c r="I612" s="295"/>
      <c r="J612" s="296"/>
      <c r="K612" s="297"/>
    </row>
    <row r="613" spans="1:11" s="285" customFormat="1" ht="24">
      <c r="A613" s="344"/>
      <c r="B613" s="310" t="s">
        <v>728</v>
      </c>
      <c r="C613" s="283" t="s">
        <v>741</v>
      </c>
      <c r="D613" s="347"/>
      <c r="E613" s="347"/>
      <c r="F613" s="519"/>
      <c r="G613" s="346"/>
      <c r="I613" s="295"/>
      <c r="J613" s="296"/>
      <c r="K613" s="297"/>
    </row>
    <row r="614" spans="1:11" s="285" customFormat="1" ht="60">
      <c r="A614" s="344"/>
      <c r="B614" s="310" t="s">
        <v>478</v>
      </c>
      <c r="C614" s="283" t="s">
        <v>781</v>
      </c>
      <c r="D614" s="347"/>
      <c r="E614" s="347"/>
      <c r="F614" s="519"/>
      <c r="G614" s="346"/>
      <c r="I614" s="295"/>
      <c r="J614" s="296"/>
      <c r="K614" s="297"/>
    </row>
    <row r="615" spans="1:11" s="285" customFormat="1" ht="22.5">
      <c r="A615" s="344"/>
      <c r="B615" s="310" t="s">
        <v>836</v>
      </c>
      <c r="C615" s="283" t="s">
        <v>524</v>
      </c>
      <c r="D615" s="347" t="s">
        <v>297</v>
      </c>
      <c r="E615" s="347">
        <v>1</v>
      </c>
      <c r="F615" s="519"/>
      <c r="G615" s="346">
        <f>IF(OSNOVA!$B$43=1,E615*F615,"")</f>
        <v>0</v>
      </c>
      <c r="I615" s="295"/>
      <c r="J615" s="296"/>
      <c r="K615" s="297"/>
    </row>
    <row r="616" spans="1:11" s="285" customFormat="1">
      <c r="A616" s="344"/>
      <c r="B616" s="310"/>
      <c r="C616" s="283"/>
      <c r="D616" s="347"/>
      <c r="E616" s="347"/>
      <c r="F616" s="519"/>
      <c r="G616" s="346"/>
      <c r="I616" s="295"/>
      <c r="J616" s="296"/>
      <c r="K616" s="297"/>
    </row>
    <row r="617" spans="1:11" s="285" customFormat="1">
      <c r="A617" s="344" t="str">
        <f>$B$35</f>
        <v>V.</v>
      </c>
      <c r="B617" s="343">
        <f>COUNT($A$36:B615)+1</f>
        <v>27</v>
      </c>
      <c r="C617" s="275" t="s">
        <v>902</v>
      </c>
      <c r="D617" s="347"/>
      <c r="E617" s="347"/>
      <c r="F617" s="519"/>
      <c r="G617" s="346"/>
      <c r="I617" s="295"/>
      <c r="J617" s="296"/>
      <c r="K617" s="297"/>
    </row>
    <row r="618" spans="1:11" s="285" customFormat="1">
      <c r="A618" s="344"/>
      <c r="B618" s="310" t="s">
        <v>715</v>
      </c>
      <c r="C618" s="283" t="s">
        <v>903</v>
      </c>
      <c r="D618" s="347"/>
      <c r="E618" s="347"/>
      <c r="F618" s="519"/>
      <c r="G618" s="346"/>
      <c r="I618" s="295"/>
      <c r="J618" s="296"/>
      <c r="K618" s="297"/>
    </row>
    <row r="619" spans="1:11" s="285" customFormat="1" ht="22.5">
      <c r="A619" s="344"/>
      <c r="B619" s="310" t="s">
        <v>480</v>
      </c>
      <c r="C619" s="283" t="s">
        <v>904</v>
      </c>
      <c r="D619" s="347"/>
      <c r="E619" s="347"/>
      <c r="F619" s="519"/>
      <c r="G619" s="346"/>
      <c r="I619" s="295"/>
      <c r="J619" s="296"/>
      <c r="K619" s="297"/>
    </row>
    <row r="620" spans="1:11" s="285" customFormat="1" ht="22.5">
      <c r="A620" s="344"/>
      <c r="B620" s="310" t="s">
        <v>849</v>
      </c>
      <c r="C620" s="283" t="s">
        <v>905</v>
      </c>
      <c r="D620" s="347"/>
      <c r="E620" s="347"/>
      <c r="F620" s="519"/>
      <c r="G620" s="346"/>
      <c r="I620" s="295"/>
      <c r="J620" s="296"/>
      <c r="K620" s="297"/>
    </row>
    <row r="621" spans="1:11" s="285" customFormat="1" ht="22.5">
      <c r="A621" s="344"/>
      <c r="B621" s="310" t="s">
        <v>759</v>
      </c>
      <c r="C621" s="283" t="s">
        <v>524</v>
      </c>
      <c r="D621" s="347"/>
      <c r="E621" s="347"/>
      <c r="F621" s="519"/>
      <c r="G621" s="346"/>
      <c r="I621" s="295"/>
      <c r="J621" s="296"/>
      <c r="K621" s="297"/>
    </row>
    <row r="622" spans="1:11" s="285" customFormat="1" ht="22.5">
      <c r="A622" s="344"/>
      <c r="B622" s="310" t="s">
        <v>852</v>
      </c>
      <c r="C622" s="283" t="s">
        <v>906</v>
      </c>
      <c r="D622" s="347"/>
      <c r="E622" s="347"/>
      <c r="F622" s="519"/>
      <c r="G622" s="346"/>
      <c r="I622" s="295"/>
      <c r="J622" s="296"/>
      <c r="K622" s="297"/>
    </row>
    <row r="623" spans="1:11" s="285" customFormat="1" ht="22.5">
      <c r="A623" s="344"/>
      <c r="B623" s="310" t="s">
        <v>467</v>
      </c>
      <c r="C623" s="283" t="s">
        <v>854</v>
      </c>
      <c r="D623" s="347"/>
      <c r="E623" s="347"/>
      <c r="F623" s="519"/>
      <c r="G623" s="346"/>
      <c r="I623" s="295"/>
      <c r="J623" s="296"/>
      <c r="K623" s="297"/>
    </row>
    <row r="624" spans="1:11" s="285" customFormat="1" ht="48">
      <c r="A624" s="344"/>
      <c r="B624" s="310" t="s">
        <v>855</v>
      </c>
      <c r="C624" s="283" t="s">
        <v>889</v>
      </c>
      <c r="D624" s="347"/>
      <c r="E624" s="347"/>
      <c r="F624" s="519"/>
      <c r="G624" s="346"/>
      <c r="I624" s="295"/>
      <c r="J624" s="296"/>
      <c r="K624" s="297"/>
    </row>
    <row r="625" spans="1:11" s="285" customFormat="1">
      <c r="A625" s="344"/>
      <c r="B625" s="310" t="s">
        <v>473</v>
      </c>
      <c r="C625" s="283" t="s">
        <v>524</v>
      </c>
      <c r="D625" s="347"/>
      <c r="E625" s="347"/>
      <c r="F625" s="519"/>
      <c r="G625" s="346"/>
      <c r="I625" s="295"/>
      <c r="J625" s="296"/>
      <c r="K625" s="297"/>
    </row>
    <row r="626" spans="1:11" s="285" customFormat="1">
      <c r="A626" s="344"/>
      <c r="B626" s="310" t="s">
        <v>468</v>
      </c>
      <c r="C626" s="283" t="s">
        <v>858</v>
      </c>
      <c r="D626" s="347"/>
      <c r="E626" s="347"/>
      <c r="F626" s="519"/>
      <c r="G626" s="346"/>
      <c r="I626" s="295"/>
      <c r="J626" s="296"/>
      <c r="K626" s="297"/>
    </row>
    <row r="627" spans="1:11" s="285" customFormat="1">
      <c r="A627" s="344"/>
      <c r="B627" s="310" t="s">
        <v>470</v>
      </c>
      <c r="C627" s="283" t="s">
        <v>479</v>
      </c>
      <c r="D627" s="347"/>
      <c r="E627" s="347"/>
      <c r="F627" s="519"/>
      <c r="G627" s="346"/>
      <c r="I627" s="295"/>
      <c r="J627" s="296"/>
      <c r="K627" s="297"/>
    </row>
    <row r="628" spans="1:11" s="285" customFormat="1">
      <c r="A628" s="344"/>
      <c r="B628" s="310" t="s">
        <v>471</v>
      </c>
      <c r="C628" s="283" t="s">
        <v>890</v>
      </c>
      <c r="D628" s="347"/>
      <c r="E628" s="347"/>
      <c r="F628" s="519"/>
      <c r="G628" s="346"/>
      <c r="I628" s="295"/>
      <c r="J628" s="296"/>
      <c r="K628" s="297"/>
    </row>
    <row r="629" spans="1:11" s="285" customFormat="1" ht="24">
      <c r="A629" s="344"/>
      <c r="B629" s="310" t="s">
        <v>472</v>
      </c>
      <c r="C629" s="283" t="s">
        <v>891</v>
      </c>
      <c r="D629" s="347"/>
      <c r="E629" s="347"/>
      <c r="F629" s="519"/>
      <c r="G629" s="346"/>
      <c r="I629" s="295"/>
      <c r="J629" s="296"/>
      <c r="K629" s="297"/>
    </row>
    <row r="630" spans="1:11" s="285" customFormat="1" ht="24">
      <c r="A630" s="344"/>
      <c r="B630" s="310" t="s">
        <v>724</v>
      </c>
      <c r="C630" s="283" t="s">
        <v>861</v>
      </c>
      <c r="D630" s="347"/>
      <c r="E630" s="347"/>
      <c r="F630" s="519"/>
      <c r="G630" s="346"/>
      <c r="I630" s="295"/>
      <c r="J630" s="296"/>
      <c r="K630" s="297"/>
    </row>
    <row r="631" spans="1:11" s="285" customFormat="1" ht="22.5">
      <c r="A631" s="344"/>
      <c r="B631" s="310" t="s">
        <v>507</v>
      </c>
      <c r="C631" s="283" t="s">
        <v>524</v>
      </c>
      <c r="D631" s="347"/>
      <c r="E631" s="347"/>
      <c r="F631" s="519"/>
      <c r="G631" s="346"/>
      <c r="I631" s="295"/>
      <c r="J631" s="296"/>
      <c r="K631" s="297"/>
    </row>
    <row r="632" spans="1:11" s="285" customFormat="1" ht="22.5">
      <c r="A632" s="344"/>
      <c r="B632" s="310" t="s">
        <v>474</v>
      </c>
      <c r="C632" s="283" t="s">
        <v>740</v>
      </c>
      <c r="D632" s="347"/>
      <c r="E632" s="347"/>
      <c r="F632" s="519"/>
      <c r="G632" s="346"/>
      <c r="I632" s="295"/>
      <c r="J632" s="296"/>
      <c r="K632" s="297"/>
    </row>
    <row r="633" spans="1:11" s="285" customFormat="1" ht="22.5">
      <c r="A633" s="344"/>
      <c r="B633" s="310" t="s">
        <v>475</v>
      </c>
      <c r="C633" s="283" t="s">
        <v>735</v>
      </c>
      <c r="D633" s="347"/>
      <c r="E633" s="347"/>
      <c r="F633" s="519"/>
      <c r="G633" s="346"/>
      <c r="I633" s="295"/>
      <c r="J633" s="296"/>
      <c r="K633" s="297"/>
    </row>
    <row r="634" spans="1:11" s="285" customFormat="1" ht="22.5">
      <c r="A634" s="344"/>
      <c r="B634" s="310" t="s">
        <v>476</v>
      </c>
      <c r="C634" s="283" t="s">
        <v>524</v>
      </c>
      <c r="D634" s="347"/>
      <c r="E634" s="347"/>
      <c r="F634" s="519"/>
      <c r="G634" s="346"/>
      <c r="I634" s="295"/>
      <c r="J634" s="296"/>
      <c r="K634" s="297"/>
    </row>
    <row r="635" spans="1:11" s="285" customFormat="1" ht="22.5">
      <c r="A635" s="344"/>
      <c r="B635" s="310" t="s">
        <v>856</v>
      </c>
      <c r="C635" s="283" t="s">
        <v>862</v>
      </c>
      <c r="D635" s="347"/>
      <c r="E635" s="347"/>
      <c r="F635" s="519"/>
      <c r="G635" s="346"/>
      <c r="I635" s="295"/>
      <c r="J635" s="296"/>
      <c r="K635" s="297"/>
    </row>
    <row r="636" spans="1:11" s="285" customFormat="1" ht="22.5">
      <c r="A636" s="344"/>
      <c r="B636" s="310" t="s">
        <v>508</v>
      </c>
      <c r="C636" s="283" t="s">
        <v>874</v>
      </c>
      <c r="D636" s="347"/>
      <c r="E636" s="347"/>
      <c r="F636" s="519"/>
      <c r="G636" s="346"/>
      <c r="I636" s="295"/>
      <c r="J636" s="296"/>
      <c r="K636" s="297"/>
    </row>
    <row r="637" spans="1:11" s="285" customFormat="1" ht="22.5">
      <c r="A637" s="344"/>
      <c r="B637" s="310" t="s">
        <v>477</v>
      </c>
      <c r="C637" s="283" t="s">
        <v>874</v>
      </c>
      <c r="D637" s="347"/>
      <c r="E637" s="347"/>
      <c r="F637" s="519"/>
      <c r="G637" s="346"/>
      <c r="I637" s="295"/>
      <c r="J637" s="296"/>
      <c r="K637" s="297"/>
    </row>
    <row r="638" spans="1:11" s="285" customFormat="1">
      <c r="A638" s="344"/>
      <c r="B638" s="310" t="s">
        <v>725</v>
      </c>
      <c r="C638" s="283" t="s">
        <v>524</v>
      </c>
      <c r="D638" s="347"/>
      <c r="E638" s="347"/>
      <c r="F638" s="519"/>
      <c r="G638" s="346"/>
      <c r="I638" s="295"/>
      <c r="J638" s="296"/>
      <c r="K638" s="297"/>
    </row>
    <row r="639" spans="1:11" s="285" customFormat="1" ht="45">
      <c r="A639" s="344"/>
      <c r="B639" s="310" t="s">
        <v>466</v>
      </c>
      <c r="C639" s="283" t="s">
        <v>524</v>
      </c>
      <c r="D639" s="347"/>
      <c r="E639" s="347"/>
      <c r="F639" s="519"/>
      <c r="G639" s="346"/>
      <c r="I639" s="295"/>
      <c r="J639" s="296"/>
      <c r="K639" s="297"/>
    </row>
    <row r="640" spans="1:11" s="285" customFormat="1" ht="24">
      <c r="A640" s="344"/>
      <c r="B640" s="310" t="s">
        <v>728</v>
      </c>
      <c r="C640" s="283" t="s">
        <v>875</v>
      </c>
      <c r="D640" s="347"/>
      <c r="E640" s="347"/>
      <c r="F640" s="519"/>
      <c r="G640" s="346"/>
      <c r="I640" s="295"/>
      <c r="J640" s="296"/>
      <c r="K640" s="297"/>
    </row>
    <row r="641" spans="1:11" s="285" customFormat="1" ht="60">
      <c r="A641" s="344"/>
      <c r="B641" s="310" t="s">
        <v>478</v>
      </c>
      <c r="C641" s="283" t="s">
        <v>781</v>
      </c>
      <c r="D641" s="347"/>
      <c r="E641" s="347"/>
      <c r="F641" s="519"/>
      <c r="G641" s="346"/>
      <c r="I641" s="295"/>
      <c r="J641" s="296"/>
      <c r="K641" s="297"/>
    </row>
    <row r="642" spans="1:11" s="285" customFormat="1" ht="22.5">
      <c r="A642" s="344"/>
      <c r="B642" s="310" t="s">
        <v>836</v>
      </c>
      <c r="C642" s="283" t="s">
        <v>524</v>
      </c>
      <c r="D642" s="347" t="s">
        <v>297</v>
      </c>
      <c r="E642" s="347">
        <v>2</v>
      </c>
      <c r="F642" s="519"/>
      <c r="G642" s="346">
        <f>IF(OSNOVA!$B$43=1,E642*F642,"")</f>
        <v>0</v>
      </c>
      <c r="I642" s="295"/>
      <c r="J642" s="296"/>
      <c r="K642" s="297"/>
    </row>
    <row r="643" spans="1:11" s="285" customFormat="1">
      <c r="A643" s="344"/>
      <c r="B643" s="310"/>
      <c r="C643" s="283"/>
      <c r="D643" s="347"/>
      <c r="E643" s="347"/>
      <c r="F643" s="519"/>
      <c r="G643" s="346"/>
      <c r="I643" s="295"/>
      <c r="J643" s="296"/>
      <c r="K643" s="297"/>
    </row>
    <row r="644" spans="1:11" s="285" customFormat="1">
      <c r="A644" s="344" t="str">
        <f>$B$35</f>
        <v>V.</v>
      </c>
      <c r="B644" s="343">
        <f>COUNT($A$36:B642)+1</f>
        <v>28</v>
      </c>
      <c r="C644" s="275" t="s">
        <v>907</v>
      </c>
      <c r="D644" s="347"/>
      <c r="E644" s="347"/>
      <c r="F644" s="519"/>
      <c r="G644" s="346"/>
      <c r="I644" s="295"/>
      <c r="J644" s="296"/>
      <c r="K644" s="297"/>
    </row>
    <row r="645" spans="1:11" s="285" customFormat="1">
      <c r="A645" s="344"/>
      <c r="B645" s="310" t="s">
        <v>715</v>
      </c>
      <c r="C645" s="283" t="s">
        <v>908</v>
      </c>
      <c r="D645" s="347"/>
      <c r="E645" s="347"/>
      <c r="F645" s="519"/>
      <c r="G645" s="346"/>
      <c r="I645" s="295"/>
      <c r="J645" s="296"/>
      <c r="K645" s="297"/>
    </row>
    <row r="646" spans="1:11" s="285" customFormat="1" ht="22.5">
      <c r="A646" s="344"/>
      <c r="B646" s="310" t="s">
        <v>480</v>
      </c>
      <c r="C646" s="283" t="s">
        <v>896</v>
      </c>
      <c r="D646" s="347"/>
      <c r="E646" s="347"/>
      <c r="F646" s="519"/>
      <c r="G646" s="346"/>
      <c r="I646" s="295"/>
      <c r="J646" s="296"/>
      <c r="K646" s="297"/>
    </row>
    <row r="647" spans="1:11" s="285" customFormat="1" ht="22.5">
      <c r="A647" s="344"/>
      <c r="B647" s="310" t="s">
        <v>849</v>
      </c>
      <c r="C647" s="283" t="s">
        <v>867</v>
      </c>
      <c r="D647" s="347"/>
      <c r="E647" s="347"/>
      <c r="F647" s="519"/>
      <c r="G647" s="346"/>
      <c r="I647" s="295"/>
      <c r="J647" s="296"/>
      <c r="K647" s="297"/>
    </row>
    <row r="648" spans="1:11" s="285" customFormat="1" ht="22.5">
      <c r="A648" s="344"/>
      <c r="B648" s="310" t="s">
        <v>759</v>
      </c>
      <c r="C648" s="283" t="s">
        <v>851</v>
      </c>
      <c r="D648" s="347"/>
      <c r="E648" s="347"/>
      <c r="F648" s="519"/>
      <c r="G648" s="346"/>
      <c r="I648" s="295"/>
      <c r="J648" s="296"/>
      <c r="K648" s="297"/>
    </row>
    <row r="649" spans="1:11" s="285" customFormat="1" ht="22.5">
      <c r="A649" s="344"/>
      <c r="B649" s="310" t="s">
        <v>852</v>
      </c>
      <c r="C649" s="283" t="s">
        <v>868</v>
      </c>
      <c r="D649" s="347"/>
      <c r="E649" s="347"/>
      <c r="F649" s="519"/>
      <c r="G649" s="346"/>
      <c r="I649" s="295"/>
      <c r="J649" s="296"/>
      <c r="K649" s="297"/>
    </row>
    <row r="650" spans="1:11" s="285" customFormat="1" ht="22.5">
      <c r="A650" s="344"/>
      <c r="B650" s="310" t="s">
        <v>467</v>
      </c>
      <c r="C650" s="283" t="s">
        <v>854</v>
      </c>
      <c r="D650" s="347"/>
      <c r="E650" s="347"/>
      <c r="F650" s="519"/>
      <c r="G650" s="346"/>
      <c r="I650" s="295"/>
      <c r="J650" s="296"/>
      <c r="K650" s="297"/>
    </row>
    <row r="651" spans="1:11" s="285" customFormat="1" ht="36">
      <c r="A651" s="344"/>
      <c r="B651" s="310" t="s">
        <v>855</v>
      </c>
      <c r="C651" s="283" t="s">
        <v>880</v>
      </c>
      <c r="D651" s="347"/>
      <c r="E651" s="347"/>
      <c r="F651" s="519"/>
      <c r="G651" s="346"/>
      <c r="I651" s="295"/>
      <c r="J651" s="296"/>
      <c r="K651" s="297"/>
    </row>
    <row r="652" spans="1:11" s="285" customFormat="1">
      <c r="A652" s="344"/>
      <c r="B652" s="310" t="s">
        <v>473</v>
      </c>
      <c r="C652" s="283" t="s">
        <v>524</v>
      </c>
      <c r="D652" s="347"/>
      <c r="E652" s="347"/>
      <c r="F652" s="519"/>
      <c r="G652" s="346"/>
      <c r="I652" s="295"/>
      <c r="J652" s="296"/>
      <c r="K652" s="297"/>
    </row>
    <row r="653" spans="1:11" s="285" customFormat="1">
      <c r="A653" s="344"/>
      <c r="B653" s="310" t="s">
        <v>468</v>
      </c>
      <c r="C653" s="283" t="s">
        <v>858</v>
      </c>
      <c r="D653" s="347"/>
      <c r="E653" s="347"/>
      <c r="F653" s="519"/>
      <c r="G653" s="346"/>
      <c r="I653" s="295"/>
      <c r="J653" s="296"/>
      <c r="K653" s="297"/>
    </row>
    <row r="654" spans="1:11" s="285" customFormat="1">
      <c r="A654" s="344"/>
      <c r="B654" s="310" t="s">
        <v>470</v>
      </c>
      <c r="C654" s="283" t="s">
        <v>479</v>
      </c>
      <c r="D654" s="347"/>
      <c r="E654" s="347"/>
      <c r="F654" s="519"/>
      <c r="G654" s="346"/>
      <c r="I654" s="295"/>
      <c r="J654" s="296"/>
      <c r="K654" s="297"/>
    </row>
    <row r="655" spans="1:11" s="285" customFormat="1">
      <c r="A655" s="344"/>
      <c r="B655" s="310" t="s">
        <v>471</v>
      </c>
      <c r="C655" s="283" t="s">
        <v>890</v>
      </c>
      <c r="D655" s="347"/>
      <c r="E655" s="347"/>
      <c r="F655" s="519"/>
      <c r="G655" s="346"/>
      <c r="I655" s="295"/>
      <c r="J655" s="296"/>
      <c r="K655" s="297"/>
    </row>
    <row r="656" spans="1:11" s="285" customFormat="1" ht="24">
      <c r="A656" s="344"/>
      <c r="B656" s="310" t="s">
        <v>472</v>
      </c>
      <c r="C656" s="283" t="s">
        <v>909</v>
      </c>
      <c r="D656" s="347"/>
      <c r="E656" s="347"/>
      <c r="F656" s="519"/>
      <c r="G656" s="346"/>
      <c r="I656" s="295"/>
      <c r="J656" s="296"/>
      <c r="K656" s="297"/>
    </row>
    <row r="657" spans="1:11" s="285" customFormat="1" ht="24">
      <c r="A657" s="344"/>
      <c r="B657" s="310" t="s">
        <v>724</v>
      </c>
      <c r="C657" s="283" t="s">
        <v>861</v>
      </c>
      <c r="D657" s="347"/>
      <c r="E657" s="347"/>
      <c r="F657" s="519"/>
      <c r="G657" s="346"/>
      <c r="I657" s="295"/>
      <c r="J657" s="296"/>
      <c r="K657" s="297"/>
    </row>
    <row r="658" spans="1:11" s="285" customFormat="1" ht="22.5">
      <c r="A658" s="344"/>
      <c r="B658" s="310" t="s">
        <v>507</v>
      </c>
      <c r="C658" s="283" t="s">
        <v>524</v>
      </c>
      <c r="D658" s="347"/>
      <c r="E658" s="347"/>
      <c r="F658" s="519"/>
      <c r="G658" s="346"/>
      <c r="I658" s="295"/>
      <c r="J658" s="296"/>
      <c r="K658" s="297"/>
    </row>
    <row r="659" spans="1:11" s="285" customFormat="1" ht="22.5">
      <c r="A659" s="344"/>
      <c r="B659" s="310" t="s">
        <v>474</v>
      </c>
      <c r="C659" s="283" t="s">
        <v>910</v>
      </c>
      <c r="D659" s="347"/>
      <c r="E659" s="347"/>
      <c r="F659" s="519"/>
      <c r="G659" s="346"/>
      <c r="I659" s="295"/>
      <c r="J659" s="296"/>
      <c r="K659" s="297"/>
    </row>
    <row r="660" spans="1:11" s="285" customFormat="1" ht="22.5">
      <c r="A660" s="344"/>
      <c r="B660" s="310" t="s">
        <v>475</v>
      </c>
      <c r="C660" s="283" t="s">
        <v>735</v>
      </c>
      <c r="D660" s="347"/>
      <c r="E660" s="347"/>
      <c r="F660" s="519"/>
      <c r="G660" s="346"/>
      <c r="I660" s="295"/>
      <c r="J660" s="296"/>
      <c r="K660" s="297"/>
    </row>
    <row r="661" spans="1:11" s="285" customFormat="1" ht="22.5">
      <c r="A661" s="344"/>
      <c r="B661" s="310" t="s">
        <v>476</v>
      </c>
      <c r="C661" s="283" t="s">
        <v>524</v>
      </c>
      <c r="D661" s="347"/>
      <c r="E661" s="347"/>
      <c r="F661" s="519"/>
      <c r="G661" s="346"/>
      <c r="I661" s="295"/>
      <c r="J661" s="296"/>
      <c r="K661" s="297"/>
    </row>
    <row r="662" spans="1:11" s="285" customFormat="1" ht="22.5">
      <c r="A662" s="344"/>
      <c r="B662" s="310" t="s">
        <v>856</v>
      </c>
      <c r="C662" s="283" t="s">
        <v>911</v>
      </c>
      <c r="D662" s="347"/>
      <c r="E662" s="347"/>
      <c r="F662" s="519"/>
      <c r="G662" s="346"/>
      <c r="I662" s="295"/>
      <c r="J662" s="296"/>
      <c r="K662" s="297"/>
    </row>
    <row r="663" spans="1:11" s="285" customFormat="1" ht="22.5">
      <c r="A663" s="344"/>
      <c r="B663" s="310" t="s">
        <v>508</v>
      </c>
      <c r="C663" s="283" t="s">
        <v>863</v>
      </c>
      <c r="D663" s="347"/>
      <c r="E663" s="347"/>
      <c r="F663" s="519"/>
      <c r="G663" s="346"/>
      <c r="I663" s="295"/>
      <c r="J663" s="296"/>
      <c r="K663" s="297"/>
    </row>
    <row r="664" spans="1:11" s="285" customFormat="1" ht="22.5">
      <c r="A664" s="344"/>
      <c r="B664" s="310" t="s">
        <v>477</v>
      </c>
      <c r="C664" s="283" t="s">
        <v>874</v>
      </c>
      <c r="D664" s="347"/>
      <c r="E664" s="347"/>
      <c r="F664" s="519"/>
      <c r="G664" s="346"/>
      <c r="I664" s="295"/>
      <c r="J664" s="296"/>
      <c r="K664" s="297"/>
    </row>
    <row r="665" spans="1:11" s="285" customFormat="1">
      <c r="A665" s="344"/>
      <c r="B665" s="310" t="s">
        <v>725</v>
      </c>
      <c r="C665" s="283" t="s">
        <v>524</v>
      </c>
      <c r="D665" s="347"/>
      <c r="E665" s="347"/>
      <c r="F665" s="519"/>
      <c r="G665" s="346"/>
      <c r="I665" s="295"/>
      <c r="J665" s="296"/>
      <c r="K665" s="297"/>
    </row>
    <row r="666" spans="1:11" s="285" customFormat="1" ht="45">
      <c r="A666" s="344"/>
      <c r="B666" s="310" t="s">
        <v>466</v>
      </c>
      <c r="C666" s="283" t="s">
        <v>524</v>
      </c>
      <c r="D666" s="347"/>
      <c r="E666" s="347"/>
      <c r="F666" s="519"/>
      <c r="G666" s="346"/>
      <c r="I666" s="295"/>
      <c r="J666" s="296"/>
      <c r="K666" s="297"/>
    </row>
    <row r="667" spans="1:11" s="285" customFormat="1" ht="24">
      <c r="A667" s="344"/>
      <c r="B667" s="310" t="s">
        <v>728</v>
      </c>
      <c r="C667" s="283" t="s">
        <v>741</v>
      </c>
      <c r="D667" s="347"/>
      <c r="E667" s="347"/>
      <c r="F667" s="519"/>
      <c r="G667" s="346"/>
      <c r="I667" s="295"/>
      <c r="J667" s="296"/>
      <c r="K667" s="297"/>
    </row>
    <row r="668" spans="1:11" s="285" customFormat="1" ht="60">
      <c r="A668" s="344"/>
      <c r="B668" s="310" t="s">
        <v>478</v>
      </c>
      <c r="C668" s="283" t="s">
        <v>781</v>
      </c>
      <c r="D668" s="347"/>
      <c r="E668" s="347"/>
      <c r="F668" s="519"/>
      <c r="G668" s="346"/>
      <c r="I668" s="295"/>
      <c r="J668" s="296"/>
      <c r="K668" s="297"/>
    </row>
    <row r="669" spans="1:11" s="285" customFormat="1" ht="22.5">
      <c r="A669" s="344"/>
      <c r="B669" s="310" t="s">
        <v>836</v>
      </c>
      <c r="C669" s="283" t="s">
        <v>524</v>
      </c>
      <c r="D669" s="347" t="s">
        <v>297</v>
      </c>
      <c r="E669" s="347">
        <v>1</v>
      </c>
      <c r="F669" s="519"/>
      <c r="G669" s="346">
        <f>IF(OSNOVA!$B$43=1,E669*F669,"")</f>
        <v>0</v>
      </c>
      <c r="I669" s="295"/>
      <c r="J669" s="296"/>
      <c r="K669" s="297"/>
    </row>
    <row r="670" spans="1:11" s="285" customFormat="1">
      <c r="A670" s="344"/>
      <c r="B670" s="310"/>
      <c r="C670" s="283"/>
      <c r="D670" s="347"/>
      <c r="E670" s="347"/>
      <c r="F670" s="519"/>
      <c r="G670" s="346"/>
      <c r="I670" s="295"/>
      <c r="J670" s="296"/>
      <c r="K670" s="297"/>
    </row>
    <row r="671" spans="1:11" s="285" customFormat="1">
      <c r="A671" s="344" t="str">
        <f>$B$35</f>
        <v>V.</v>
      </c>
      <c r="B671" s="343">
        <f>COUNT($A$36:B669)+1</f>
        <v>29</v>
      </c>
      <c r="C671" s="275" t="s">
        <v>912</v>
      </c>
      <c r="D671" s="347"/>
      <c r="E671" s="347"/>
      <c r="F671" s="519"/>
      <c r="G671" s="346"/>
      <c r="I671" s="295"/>
      <c r="J671" s="296"/>
      <c r="K671" s="297"/>
    </row>
    <row r="672" spans="1:11" s="285" customFormat="1" ht="24">
      <c r="A672" s="344"/>
      <c r="B672" s="310" t="s">
        <v>715</v>
      </c>
      <c r="C672" s="283" t="s">
        <v>1067</v>
      </c>
      <c r="D672" s="347"/>
      <c r="E672" s="347"/>
      <c r="F672" s="519"/>
      <c r="G672" s="346"/>
      <c r="I672" s="295"/>
      <c r="J672" s="296"/>
      <c r="K672" s="297"/>
    </row>
    <row r="673" spans="1:11" s="285" customFormat="1" ht="22.5">
      <c r="A673" s="344"/>
      <c r="B673" s="310" t="s">
        <v>480</v>
      </c>
      <c r="C673" s="283" t="s">
        <v>913</v>
      </c>
      <c r="D673" s="347"/>
      <c r="E673" s="347"/>
      <c r="F673" s="519"/>
      <c r="G673" s="346"/>
      <c r="I673" s="295"/>
      <c r="J673" s="296"/>
      <c r="K673" s="297"/>
    </row>
    <row r="674" spans="1:11" s="285" customFormat="1" ht="22.5">
      <c r="A674" s="344"/>
      <c r="B674" s="310" t="s">
        <v>849</v>
      </c>
      <c r="C674" s="283" t="s">
        <v>914</v>
      </c>
      <c r="D674" s="347"/>
      <c r="E674" s="347"/>
      <c r="F674" s="519"/>
      <c r="G674" s="346"/>
      <c r="I674" s="295"/>
      <c r="J674" s="296"/>
      <c r="K674" s="297"/>
    </row>
    <row r="675" spans="1:11" s="285" customFormat="1" ht="22.5">
      <c r="A675" s="344"/>
      <c r="B675" s="310" t="s">
        <v>759</v>
      </c>
      <c r="C675" s="283" t="s">
        <v>851</v>
      </c>
      <c r="D675" s="347"/>
      <c r="E675" s="347"/>
      <c r="F675" s="519"/>
      <c r="G675" s="346"/>
      <c r="I675" s="295"/>
      <c r="J675" s="296"/>
      <c r="K675" s="297"/>
    </row>
    <row r="676" spans="1:11" s="285" customFormat="1" ht="22.5">
      <c r="A676" s="344"/>
      <c r="B676" s="310" t="s">
        <v>852</v>
      </c>
      <c r="C676" s="283" t="s">
        <v>868</v>
      </c>
      <c r="D676" s="347"/>
      <c r="E676" s="347"/>
      <c r="F676" s="519"/>
      <c r="G676" s="346"/>
      <c r="I676" s="295"/>
      <c r="J676" s="296"/>
      <c r="K676" s="297"/>
    </row>
    <row r="677" spans="1:11" s="285" customFormat="1" ht="22.5">
      <c r="A677" s="344"/>
      <c r="B677" s="310" t="s">
        <v>467</v>
      </c>
      <c r="C677" s="283" t="s">
        <v>854</v>
      </c>
      <c r="D677" s="347"/>
      <c r="E677" s="347"/>
      <c r="F677" s="519"/>
      <c r="G677" s="346"/>
      <c r="I677" s="295"/>
      <c r="J677" s="296"/>
      <c r="K677" s="297"/>
    </row>
    <row r="678" spans="1:11" s="285" customFormat="1" ht="36">
      <c r="A678" s="344"/>
      <c r="B678" s="310" t="s">
        <v>855</v>
      </c>
      <c r="C678" s="283" t="s">
        <v>837</v>
      </c>
      <c r="D678" s="347"/>
      <c r="E678" s="347"/>
      <c r="F678" s="519"/>
      <c r="G678" s="346"/>
      <c r="I678" s="295"/>
      <c r="J678" s="296"/>
      <c r="K678" s="297"/>
    </row>
    <row r="679" spans="1:11" s="285" customFormat="1">
      <c r="A679" s="344"/>
      <c r="B679" s="310" t="s">
        <v>473</v>
      </c>
      <c r="C679" s="283" t="s">
        <v>524</v>
      </c>
      <c r="D679" s="347"/>
      <c r="E679" s="347"/>
      <c r="F679" s="519"/>
      <c r="G679" s="346"/>
      <c r="I679" s="295"/>
      <c r="J679" s="296"/>
      <c r="K679" s="297"/>
    </row>
    <row r="680" spans="1:11" s="285" customFormat="1">
      <c r="A680" s="344"/>
      <c r="B680" s="310" t="s">
        <v>468</v>
      </c>
      <c r="C680" s="283" t="s">
        <v>858</v>
      </c>
      <c r="D680" s="347"/>
      <c r="E680" s="347"/>
      <c r="F680" s="519"/>
      <c r="G680" s="346"/>
      <c r="I680" s="295"/>
      <c r="J680" s="296"/>
      <c r="K680" s="297"/>
    </row>
    <row r="681" spans="1:11" s="285" customFormat="1">
      <c r="A681" s="344"/>
      <c r="B681" s="310" t="s">
        <v>470</v>
      </c>
      <c r="C681" s="283" t="s">
        <v>479</v>
      </c>
      <c r="D681" s="347"/>
      <c r="E681" s="347"/>
      <c r="F681" s="519"/>
      <c r="G681" s="346"/>
      <c r="I681" s="295"/>
      <c r="J681" s="296"/>
      <c r="K681" s="297"/>
    </row>
    <row r="682" spans="1:11" s="285" customFormat="1">
      <c r="A682" s="344"/>
      <c r="B682" s="310" t="s">
        <v>471</v>
      </c>
      <c r="C682" s="283" t="s">
        <v>890</v>
      </c>
      <c r="D682" s="347"/>
      <c r="E682" s="347"/>
      <c r="F682" s="519"/>
      <c r="G682" s="346"/>
      <c r="I682" s="295"/>
      <c r="J682" s="296"/>
      <c r="K682" s="297"/>
    </row>
    <row r="683" spans="1:11" s="285" customFormat="1" ht="24">
      <c r="A683" s="344"/>
      <c r="B683" s="310" t="s">
        <v>472</v>
      </c>
      <c r="C683" s="283" t="s">
        <v>916</v>
      </c>
      <c r="D683" s="347"/>
      <c r="E683" s="347"/>
      <c r="F683" s="519"/>
      <c r="G683" s="346"/>
      <c r="I683" s="295"/>
      <c r="J683" s="296"/>
      <c r="K683" s="297"/>
    </row>
    <row r="684" spans="1:11" s="285" customFormat="1" ht="24">
      <c r="A684" s="344"/>
      <c r="B684" s="310" t="s">
        <v>724</v>
      </c>
      <c r="C684" s="283" t="s">
        <v>861</v>
      </c>
      <c r="D684" s="347"/>
      <c r="E684" s="347"/>
      <c r="F684" s="519"/>
      <c r="G684" s="346"/>
      <c r="I684" s="295"/>
      <c r="J684" s="296"/>
      <c r="K684" s="297"/>
    </row>
    <row r="685" spans="1:11" s="285" customFormat="1" ht="22.5">
      <c r="A685" s="344"/>
      <c r="B685" s="310" t="s">
        <v>507</v>
      </c>
      <c r="C685" s="283" t="s">
        <v>524</v>
      </c>
      <c r="D685" s="347"/>
      <c r="E685" s="347"/>
      <c r="F685" s="519"/>
      <c r="G685" s="346"/>
      <c r="I685" s="295"/>
      <c r="J685" s="296"/>
      <c r="K685" s="297"/>
    </row>
    <row r="686" spans="1:11" s="285" customFormat="1" ht="22.5">
      <c r="A686" s="344"/>
      <c r="B686" s="310" t="s">
        <v>474</v>
      </c>
      <c r="C686" s="283" t="s">
        <v>740</v>
      </c>
      <c r="D686" s="347"/>
      <c r="E686" s="347"/>
      <c r="F686" s="519"/>
      <c r="G686" s="346"/>
      <c r="I686" s="295"/>
      <c r="J686" s="296"/>
      <c r="K686" s="297"/>
    </row>
    <row r="687" spans="1:11" s="285" customFormat="1" ht="22.5">
      <c r="A687" s="344"/>
      <c r="B687" s="310" t="s">
        <v>475</v>
      </c>
      <c r="C687" s="283" t="s">
        <v>735</v>
      </c>
      <c r="D687" s="347"/>
      <c r="E687" s="347"/>
      <c r="F687" s="519"/>
      <c r="G687" s="346"/>
      <c r="I687" s="295"/>
      <c r="J687" s="296"/>
      <c r="K687" s="297"/>
    </row>
    <row r="688" spans="1:11" s="285" customFormat="1" ht="22.5">
      <c r="A688" s="344"/>
      <c r="B688" s="310" t="s">
        <v>476</v>
      </c>
      <c r="C688" s="283" t="s">
        <v>524</v>
      </c>
      <c r="D688" s="347"/>
      <c r="E688" s="347"/>
      <c r="F688" s="519"/>
      <c r="G688" s="346"/>
      <c r="I688" s="295"/>
      <c r="J688" s="296"/>
      <c r="K688" s="297"/>
    </row>
    <row r="689" spans="1:11" s="285" customFormat="1" ht="22.5">
      <c r="A689" s="344"/>
      <c r="B689" s="310" t="s">
        <v>856</v>
      </c>
      <c r="C689" s="283" t="s">
        <v>524</v>
      </c>
      <c r="D689" s="347"/>
      <c r="E689" s="347"/>
      <c r="F689" s="519"/>
      <c r="G689" s="346"/>
      <c r="I689" s="295"/>
      <c r="J689" s="296"/>
      <c r="K689" s="297"/>
    </row>
    <row r="690" spans="1:11" s="285" customFormat="1" ht="22.5">
      <c r="A690" s="344"/>
      <c r="B690" s="310" t="s">
        <v>508</v>
      </c>
      <c r="C690" s="283" t="s">
        <v>874</v>
      </c>
      <c r="D690" s="347"/>
      <c r="E690" s="347"/>
      <c r="F690" s="519"/>
      <c r="G690" s="346"/>
      <c r="I690" s="295"/>
      <c r="J690" s="296"/>
      <c r="K690" s="297"/>
    </row>
    <row r="691" spans="1:11" s="285" customFormat="1" ht="22.5">
      <c r="A691" s="344"/>
      <c r="B691" s="310" t="s">
        <v>477</v>
      </c>
      <c r="C691" s="283" t="s">
        <v>874</v>
      </c>
      <c r="D691" s="347"/>
      <c r="E691" s="347"/>
      <c r="F691" s="519"/>
      <c r="G691" s="346"/>
      <c r="I691" s="295"/>
      <c r="J691" s="296"/>
      <c r="K691" s="297"/>
    </row>
    <row r="692" spans="1:11" s="285" customFormat="1">
      <c r="A692" s="344"/>
      <c r="B692" s="310" t="s">
        <v>725</v>
      </c>
      <c r="C692" s="283" t="s">
        <v>524</v>
      </c>
      <c r="D692" s="347"/>
      <c r="E692" s="347"/>
      <c r="F692" s="519"/>
      <c r="G692" s="346"/>
      <c r="I692" s="295"/>
      <c r="J692" s="296"/>
      <c r="K692" s="297"/>
    </row>
    <row r="693" spans="1:11" s="285" customFormat="1" ht="45">
      <c r="A693" s="344"/>
      <c r="B693" s="310" t="s">
        <v>466</v>
      </c>
      <c r="C693" s="283" t="s">
        <v>524</v>
      </c>
      <c r="D693" s="347"/>
      <c r="E693" s="347"/>
      <c r="F693" s="519"/>
      <c r="G693" s="346"/>
      <c r="I693" s="295"/>
      <c r="J693" s="296"/>
      <c r="K693" s="297"/>
    </row>
    <row r="694" spans="1:11" s="285" customFormat="1" ht="22.5">
      <c r="A694" s="344"/>
      <c r="B694" s="310" t="s">
        <v>728</v>
      </c>
      <c r="C694" s="283" t="s">
        <v>524</v>
      </c>
      <c r="D694" s="347"/>
      <c r="E694" s="347"/>
      <c r="F694" s="519"/>
      <c r="G694" s="346"/>
      <c r="I694" s="295"/>
      <c r="J694" s="296"/>
      <c r="K694" s="297"/>
    </row>
    <row r="695" spans="1:11" s="285" customFormat="1" ht="60">
      <c r="A695" s="344"/>
      <c r="B695" s="310" t="s">
        <v>478</v>
      </c>
      <c r="C695" s="283" t="s">
        <v>781</v>
      </c>
      <c r="D695" s="347"/>
      <c r="E695" s="347"/>
      <c r="F695" s="519"/>
      <c r="G695" s="346"/>
      <c r="I695" s="295"/>
      <c r="J695" s="296"/>
      <c r="K695" s="297"/>
    </row>
    <row r="696" spans="1:11" s="285" customFormat="1" ht="36">
      <c r="A696" s="344"/>
      <c r="B696" s="310" t="s">
        <v>836</v>
      </c>
      <c r="C696" s="283" t="s">
        <v>917</v>
      </c>
      <c r="D696" s="347" t="s">
        <v>297</v>
      </c>
      <c r="E696" s="347">
        <v>1</v>
      </c>
      <c r="F696" s="519"/>
      <c r="G696" s="346">
        <f>IF(OSNOVA!$B$43=1,E696*F696,"")</f>
        <v>0</v>
      </c>
      <c r="I696" s="295"/>
      <c r="J696" s="296"/>
      <c r="K696" s="297"/>
    </row>
    <row r="697" spans="1:11" s="285" customFormat="1">
      <c r="A697" s="344"/>
      <c r="B697" s="310"/>
      <c r="C697" s="283"/>
      <c r="D697" s="347"/>
      <c r="E697" s="347"/>
      <c r="F697" s="519"/>
      <c r="G697" s="346"/>
      <c r="I697" s="295"/>
      <c r="J697" s="296"/>
      <c r="K697" s="297"/>
    </row>
    <row r="698" spans="1:11" s="285" customFormat="1">
      <c r="A698" s="344" t="str">
        <f>$B$35</f>
        <v>V.</v>
      </c>
      <c r="B698" s="343">
        <f>COUNT($A$36:B696)+1</f>
        <v>30</v>
      </c>
      <c r="C698" s="275" t="s">
        <v>1065</v>
      </c>
      <c r="D698" s="347"/>
      <c r="E698" s="347"/>
      <c r="F698" s="519"/>
      <c r="G698" s="346"/>
      <c r="I698" s="295"/>
      <c r="J698" s="296"/>
      <c r="K698" s="297"/>
    </row>
    <row r="699" spans="1:11" s="285" customFormat="1" ht="24">
      <c r="A699" s="344"/>
      <c r="B699" s="310" t="s">
        <v>715</v>
      </c>
      <c r="C699" s="283" t="s">
        <v>1066</v>
      </c>
      <c r="D699" s="347"/>
      <c r="E699" s="347"/>
      <c r="F699" s="519"/>
      <c r="G699" s="346"/>
      <c r="I699" s="295"/>
      <c r="J699" s="296"/>
      <c r="K699" s="297"/>
    </row>
    <row r="700" spans="1:11" s="285" customFormat="1" ht="22.5">
      <c r="A700" s="344"/>
      <c r="B700" s="310" t="s">
        <v>480</v>
      </c>
      <c r="C700" s="283" t="s">
        <v>1068</v>
      </c>
      <c r="D700" s="347"/>
      <c r="E700" s="347"/>
      <c r="F700" s="519"/>
      <c r="G700" s="346"/>
      <c r="I700" s="295"/>
      <c r="J700" s="296"/>
      <c r="K700" s="297"/>
    </row>
    <row r="701" spans="1:11" s="285" customFormat="1" ht="22.5">
      <c r="A701" s="344"/>
      <c r="B701" s="310" t="s">
        <v>849</v>
      </c>
      <c r="C701" s="283" t="s">
        <v>1069</v>
      </c>
      <c r="D701" s="347"/>
      <c r="E701" s="347"/>
      <c r="F701" s="519"/>
      <c r="G701" s="346"/>
      <c r="I701" s="295"/>
      <c r="J701" s="296"/>
      <c r="K701" s="297"/>
    </row>
    <row r="702" spans="1:11" s="285" customFormat="1" ht="22.5">
      <c r="A702" s="344"/>
      <c r="B702" s="310" t="s">
        <v>759</v>
      </c>
      <c r="C702" s="283" t="s">
        <v>1070</v>
      </c>
      <c r="D702" s="347"/>
      <c r="E702" s="347"/>
      <c r="F702" s="519"/>
      <c r="G702" s="346"/>
      <c r="I702" s="295"/>
      <c r="J702" s="296"/>
      <c r="K702" s="297"/>
    </row>
    <row r="703" spans="1:11" s="285" customFormat="1" ht="22.5">
      <c r="A703" s="344"/>
      <c r="B703" s="310" t="s">
        <v>852</v>
      </c>
      <c r="C703" s="283" t="s">
        <v>524</v>
      </c>
      <c r="D703" s="347"/>
      <c r="E703" s="347"/>
      <c r="F703" s="519"/>
      <c r="G703" s="346"/>
      <c r="I703" s="295"/>
      <c r="J703" s="296"/>
      <c r="K703" s="297"/>
    </row>
    <row r="704" spans="1:11" s="285" customFormat="1" ht="22.5">
      <c r="A704" s="344"/>
      <c r="B704" s="310" t="s">
        <v>467</v>
      </c>
      <c r="C704" s="283" t="s">
        <v>854</v>
      </c>
      <c r="D704" s="347"/>
      <c r="E704" s="347"/>
      <c r="F704" s="519"/>
      <c r="G704" s="346"/>
      <c r="I704" s="295"/>
      <c r="J704" s="296"/>
      <c r="K704" s="297"/>
    </row>
    <row r="705" spans="1:11" s="285" customFormat="1" ht="36">
      <c r="A705" s="344"/>
      <c r="B705" s="310" t="s">
        <v>855</v>
      </c>
      <c r="C705" s="283" t="s">
        <v>837</v>
      </c>
      <c r="D705" s="347"/>
      <c r="E705" s="347"/>
      <c r="F705" s="519"/>
      <c r="G705" s="346"/>
      <c r="I705" s="295"/>
      <c r="J705" s="296"/>
      <c r="K705" s="297"/>
    </row>
    <row r="706" spans="1:11" s="285" customFormat="1">
      <c r="A706" s="344"/>
      <c r="B706" s="310" t="s">
        <v>473</v>
      </c>
      <c r="C706" s="283" t="s">
        <v>524</v>
      </c>
      <c r="D706" s="347"/>
      <c r="E706" s="347"/>
      <c r="F706" s="519"/>
      <c r="G706" s="346"/>
      <c r="I706" s="295"/>
      <c r="J706" s="296"/>
      <c r="K706" s="297"/>
    </row>
    <row r="707" spans="1:11" s="285" customFormat="1">
      <c r="A707" s="344"/>
      <c r="B707" s="310" t="s">
        <v>468</v>
      </c>
      <c r="C707" s="283" t="s">
        <v>858</v>
      </c>
      <c r="D707" s="347"/>
      <c r="E707" s="347"/>
      <c r="F707" s="519"/>
      <c r="G707" s="346"/>
      <c r="I707" s="295"/>
      <c r="J707" s="296"/>
      <c r="K707" s="297"/>
    </row>
    <row r="708" spans="1:11" s="285" customFormat="1">
      <c r="A708" s="344"/>
      <c r="B708" s="310" t="s">
        <v>470</v>
      </c>
      <c r="C708" s="283" t="s">
        <v>479</v>
      </c>
      <c r="D708" s="347"/>
      <c r="E708" s="347"/>
      <c r="F708" s="519"/>
      <c r="G708" s="346"/>
      <c r="I708" s="295"/>
      <c r="J708" s="296"/>
      <c r="K708" s="297"/>
    </row>
    <row r="709" spans="1:11" s="285" customFormat="1">
      <c r="A709" s="344"/>
      <c r="B709" s="310" t="s">
        <v>471</v>
      </c>
      <c r="C709" s="283" t="s">
        <v>890</v>
      </c>
      <c r="D709" s="347"/>
      <c r="E709" s="347"/>
      <c r="F709" s="519"/>
      <c r="G709" s="346"/>
      <c r="I709" s="295"/>
      <c r="J709" s="296"/>
      <c r="K709" s="297"/>
    </row>
    <row r="710" spans="1:11" s="285" customFormat="1" ht="24">
      <c r="A710" s="344"/>
      <c r="B710" s="310" t="s">
        <v>472</v>
      </c>
      <c r="C710" s="283" t="s">
        <v>916</v>
      </c>
      <c r="D710" s="347"/>
      <c r="E710" s="347"/>
      <c r="F710" s="519"/>
      <c r="G710" s="346"/>
      <c r="I710" s="295"/>
      <c r="J710" s="296"/>
      <c r="K710" s="297"/>
    </row>
    <row r="711" spans="1:11" s="285" customFormat="1" ht="24">
      <c r="A711" s="344"/>
      <c r="B711" s="310" t="s">
        <v>724</v>
      </c>
      <c r="C711" s="283" t="s">
        <v>861</v>
      </c>
      <c r="D711" s="347"/>
      <c r="E711" s="347"/>
      <c r="F711" s="519"/>
      <c r="G711" s="346"/>
      <c r="I711" s="295"/>
      <c r="J711" s="296"/>
      <c r="K711" s="297"/>
    </row>
    <row r="712" spans="1:11" s="285" customFormat="1" ht="22.5">
      <c r="A712" s="344"/>
      <c r="B712" s="310" t="s">
        <v>507</v>
      </c>
      <c r="C712" s="283" t="s">
        <v>524</v>
      </c>
      <c r="D712" s="347"/>
      <c r="E712" s="347"/>
      <c r="F712" s="519"/>
      <c r="G712" s="346"/>
      <c r="I712" s="295"/>
      <c r="J712" s="296"/>
      <c r="K712" s="297"/>
    </row>
    <row r="713" spans="1:11" s="285" customFormat="1" ht="22.5">
      <c r="A713" s="344"/>
      <c r="B713" s="310" t="s">
        <v>474</v>
      </c>
      <c r="C713" s="283" t="s">
        <v>740</v>
      </c>
      <c r="D713" s="347"/>
      <c r="E713" s="347"/>
      <c r="F713" s="519"/>
      <c r="G713" s="346"/>
      <c r="I713" s="295"/>
      <c r="J713" s="296"/>
      <c r="K713" s="297"/>
    </row>
    <row r="714" spans="1:11" s="285" customFormat="1" ht="22.5">
      <c r="A714" s="344"/>
      <c r="B714" s="310" t="s">
        <v>475</v>
      </c>
      <c r="C714" s="283" t="s">
        <v>735</v>
      </c>
      <c r="D714" s="347"/>
      <c r="E714" s="347"/>
      <c r="F714" s="519"/>
      <c r="G714" s="346"/>
      <c r="I714" s="295"/>
      <c r="J714" s="296"/>
      <c r="K714" s="297"/>
    </row>
    <row r="715" spans="1:11" s="285" customFormat="1" ht="22.5">
      <c r="A715" s="344"/>
      <c r="B715" s="310" t="s">
        <v>476</v>
      </c>
      <c r="C715" s="283" t="s">
        <v>524</v>
      </c>
      <c r="D715" s="347"/>
      <c r="E715" s="347"/>
      <c r="F715" s="519"/>
      <c r="G715" s="346"/>
      <c r="I715" s="295"/>
      <c r="J715" s="296"/>
      <c r="K715" s="297"/>
    </row>
    <row r="716" spans="1:11" s="285" customFormat="1" ht="22.5">
      <c r="A716" s="344"/>
      <c r="B716" s="310" t="s">
        <v>856</v>
      </c>
      <c r="C716" s="283" t="s">
        <v>524</v>
      </c>
      <c r="D716" s="347"/>
      <c r="E716" s="347"/>
      <c r="F716" s="519"/>
      <c r="G716" s="346"/>
      <c r="I716" s="295"/>
      <c r="J716" s="296"/>
      <c r="K716" s="297"/>
    </row>
    <row r="717" spans="1:11" s="285" customFormat="1" ht="22.5">
      <c r="A717" s="344"/>
      <c r="B717" s="310" t="s">
        <v>508</v>
      </c>
      <c r="C717" s="283" t="s">
        <v>874</v>
      </c>
      <c r="D717" s="347"/>
      <c r="E717" s="347"/>
      <c r="F717" s="519"/>
      <c r="G717" s="346"/>
      <c r="I717" s="295"/>
      <c r="J717" s="296"/>
      <c r="K717" s="297"/>
    </row>
    <row r="718" spans="1:11" s="285" customFormat="1" ht="22.5">
      <c r="A718" s="344"/>
      <c r="B718" s="310" t="s">
        <v>477</v>
      </c>
      <c r="C718" s="283" t="s">
        <v>874</v>
      </c>
      <c r="D718" s="347"/>
      <c r="E718" s="347"/>
      <c r="F718" s="519"/>
      <c r="G718" s="346"/>
      <c r="I718" s="295"/>
      <c r="J718" s="296"/>
      <c r="K718" s="297"/>
    </row>
    <row r="719" spans="1:11" s="285" customFormat="1">
      <c r="A719" s="344"/>
      <c r="B719" s="310" t="s">
        <v>725</v>
      </c>
      <c r="C719" s="283" t="s">
        <v>524</v>
      </c>
      <c r="D719" s="347"/>
      <c r="E719" s="347"/>
      <c r="F719" s="519"/>
      <c r="G719" s="346"/>
      <c r="I719" s="295"/>
      <c r="J719" s="296"/>
      <c r="K719" s="297"/>
    </row>
    <row r="720" spans="1:11" s="285" customFormat="1" ht="45">
      <c r="A720" s="344"/>
      <c r="B720" s="310" t="s">
        <v>466</v>
      </c>
      <c r="C720" s="283" t="s">
        <v>524</v>
      </c>
      <c r="D720" s="347"/>
      <c r="E720" s="347"/>
      <c r="F720" s="519"/>
      <c r="G720" s="346"/>
      <c r="I720" s="295"/>
      <c r="J720" s="296"/>
      <c r="K720" s="297"/>
    </row>
    <row r="721" spans="1:11" s="285" customFormat="1" ht="22.5">
      <c r="A721" s="344"/>
      <c r="B721" s="310" t="s">
        <v>728</v>
      </c>
      <c r="C721" s="283" t="s">
        <v>524</v>
      </c>
      <c r="D721" s="347"/>
      <c r="E721" s="347"/>
      <c r="F721" s="519"/>
      <c r="G721" s="346"/>
      <c r="I721" s="295"/>
      <c r="J721" s="296"/>
      <c r="K721" s="297"/>
    </row>
    <row r="722" spans="1:11" s="285" customFormat="1" ht="60">
      <c r="A722" s="344"/>
      <c r="B722" s="310" t="s">
        <v>478</v>
      </c>
      <c r="C722" s="283" t="s">
        <v>781</v>
      </c>
      <c r="D722" s="347"/>
      <c r="E722" s="347"/>
      <c r="F722" s="519"/>
      <c r="G722" s="346"/>
      <c r="I722" s="295"/>
      <c r="J722" s="296"/>
      <c r="K722" s="297"/>
    </row>
    <row r="723" spans="1:11" s="285" customFormat="1" ht="36">
      <c r="A723" s="344"/>
      <c r="B723" s="310" t="s">
        <v>836</v>
      </c>
      <c r="C723" s="283" t="s">
        <v>917</v>
      </c>
      <c r="D723" s="347" t="s">
        <v>297</v>
      </c>
      <c r="E723" s="347">
        <v>1</v>
      </c>
      <c r="F723" s="519"/>
      <c r="G723" s="346">
        <f>IF(OSNOVA!$B$43=1,E723*F723,"")</f>
        <v>0</v>
      </c>
      <c r="I723" s="295"/>
      <c r="J723" s="296"/>
      <c r="K723" s="297"/>
    </row>
    <row r="724" spans="1:11" s="285" customFormat="1">
      <c r="A724" s="344"/>
      <c r="B724" s="310"/>
      <c r="C724" s="283"/>
      <c r="D724" s="347"/>
      <c r="E724" s="347"/>
      <c r="F724" s="519"/>
      <c r="G724" s="346"/>
      <c r="I724" s="295"/>
      <c r="J724" s="296"/>
      <c r="K724" s="297"/>
    </row>
    <row r="725" spans="1:11" s="285" customFormat="1">
      <c r="A725" s="344" t="str">
        <f>$B$35</f>
        <v>V.</v>
      </c>
      <c r="B725" s="343">
        <f>COUNT($A$36:B696)+1</f>
        <v>30</v>
      </c>
      <c r="C725" s="275" t="s">
        <v>949</v>
      </c>
      <c r="D725" s="347"/>
      <c r="E725" s="347"/>
      <c r="F725" s="519"/>
      <c r="G725" s="346"/>
      <c r="I725" s="295"/>
      <c r="J725" s="296"/>
      <c r="K725" s="297"/>
    </row>
    <row r="726" spans="1:11" s="285" customFormat="1" ht="24">
      <c r="A726" s="344"/>
      <c r="B726" s="310" t="s">
        <v>715</v>
      </c>
      <c r="C726" s="283" t="s">
        <v>950</v>
      </c>
      <c r="D726" s="347"/>
      <c r="E726" s="347"/>
      <c r="F726" s="519"/>
      <c r="G726" s="346"/>
      <c r="I726" s="295"/>
      <c r="J726" s="296"/>
      <c r="K726" s="297"/>
    </row>
    <row r="727" spans="1:11" s="285" customFormat="1" ht="22.5">
      <c r="A727" s="344"/>
      <c r="B727" s="310" t="s">
        <v>480</v>
      </c>
      <c r="C727" s="283" t="s">
        <v>951</v>
      </c>
      <c r="D727" s="347"/>
      <c r="E727" s="347"/>
      <c r="F727" s="519"/>
      <c r="G727" s="346"/>
      <c r="I727" s="295"/>
      <c r="J727" s="296"/>
      <c r="K727" s="297"/>
    </row>
    <row r="728" spans="1:11" s="285" customFormat="1" ht="22.5">
      <c r="A728" s="344"/>
      <c r="B728" s="310" t="s">
        <v>849</v>
      </c>
      <c r="C728" s="283" t="s">
        <v>952</v>
      </c>
      <c r="D728" s="347"/>
      <c r="E728" s="347"/>
      <c r="F728" s="519"/>
      <c r="G728" s="346"/>
      <c r="I728" s="295"/>
      <c r="J728" s="296"/>
      <c r="K728" s="297"/>
    </row>
    <row r="729" spans="1:11" s="285" customFormat="1" ht="22.5">
      <c r="A729" s="344"/>
      <c r="B729" s="310" t="s">
        <v>759</v>
      </c>
      <c r="C729" s="283" t="s">
        <v>851</v>
      </c>
      <c r="D729" s="347"/>
      <c r="E729" s="347"/>
      <c r="F729" s="519"/>
      <c r="G729" s="346"/>
      <c r="I729" s="295"/>
      <c r="J729" s="296"/>
      <c r="K729" s="297"/>
    </row>
    <row r="730" spans="1:11" s="285" customFormat="1" ht="22.5">
      <c r="A730" s="344"/>
      <c r="B730" s="310" t="s">
        <v>852</v>
      </c>
      <c r="C730" s="283" t="s">
        <v>953</v>
      </c>
      <c r="D730" s="347"/>
      <c r="E730" s="347"/>
      <c r="F730" s="519"/>
      <c r="G730" s="346"/>
      <c r="I730" s="295"/>
      <c r="J730" s="296"/>
      <c r="K730" s="297"/>
    </row>
    <row r="731" spans="1:11" s="285" customFormat="1" ht="22.5">
      <c r="A731" s="344"/>
      <c r="B731" s="310" t="s">
        <v>467</v>
      </c>
      <c r="C731" s="283" t="s">
        <v>854</v>
      </c>
      <c r="D731" s="347"/>
      <c r="E731" s="347"/>
      <c r="F731" s="519"/>
      <c r="G731" s="346"/>
      <c r="I731" s="295"/>
      <c r="J731" s="296"/>
      <c r="K731" s="297"/>
    </row>
    <row r="732" spans="1:11" s="285" customFormat="1" ht="36">
      <c r="A732" s="344"/>
      <c r="B732" s="310" t="s">
        <v>855</v>
      </c>
      <c r="C732" s="283" t="s">
        <v>954</v>
      </c>
      <c r="D732" s="347"/>
      <c r="E732" s="347"/>
      <c r="F732" s="519"/>
      <c r="G732" s="346"/>
      <c r="I732" s="295"/>
      <c r="J732" s="296"/>
      <c r="K732" s="297"/>
    </row>
    <row r="733" spans="1:11" s="285" customFormat="1">
      <c r="A733" s="344"/>
      <c r="B733" s="310" t="s">
        <v>473</v>
      </c>
      <c r="C733" s="283" t="s">
        <v>524</v>
      </c>
      <c r="D733" s="347"/>
      <c r="E733" s="347"/>
      <c r="F733" s="519"/>
      <c r="G733" s="346"/>
      <c r="I733" s="295"/>
      <c r="J733" s="296"/>
      <c r="K733" s="297"/>
    </row>
    <row r="734" spans="1:11" s="285" customFormat="1">
      <c r="A734" s="344"/>
      <c r="B734" s="310" t="s">
        <v>468</v>
      </c>
      <c r="C734" s="283" t="s">
        <v>955</v>
      </c>
      <c r="D734" s="347"/>
      <c r="E734" s="347"/>
      <c r="F734" s="519"/>
      <c r="G734" s="346"/>
      <c r="I734" s="295"/>
      <c r="J734" s="296"/>
      <c r="K734" s="297"/>
    </row>
    <row r="735" spans="1:11" s="285" customFormat="1">
      <c r="A735" s="344"/>
      <c r="B735" s="310" t="s">
        <v>470</v>
      </c>
      <c r="C735" s="283" t="s">
        <v>956</v>
      </c>
      <c r="D735" s="347"/>
      <c r="E735" s="347"/>
      <c r="F735" s="519"/>
      <c r="G735" s="346"/>
      <c r="I735" s="295"/>
      <c r="J735" s="296"/>
      <c r="K735" s="297"/>
    </row>
    <row r="736" spans="1:11" s="285" customFormat="1">
      <c r="A736" s="344"/>
      <c r="B736" s="310" t="s">
        <v>471</v>
      </c>
      <c r="C736" s="283" t="s">
        <v>890</v>
      </c>
      <c r="D736" s="347"/>
      <c r="E736" s="347"/>
      <c r="F736" s="519"/>
      <c r="G736" s="346"/>
      <c r="I736" s="295"/>
      <c r="J736" s="296"/>
      <c r="K736" s="297"/>
    </row>
    <row r="737" spans="1:11" s="285" customFormat="1">
      <c r="A737" s="344"/>
      <c r="B737" s="310" t="s">
        <v>472</v>
      </c>
      <c r="C737" s="283" t="s">
        <v>957</v>
      </c>
      <c r="D737" s="347"/>
      <c r="E737" s="347"/>
      <c r="F737" s="519"/>
      <c r="G737" s="346"/>
      <c r="I737" s="295"/>
      <c r="J737" s="296"/>
      <c r="K737" s="297"/>
    </row>
    <row r="738" spans="1:11" s="285" customFormat="1" ht="22.5">
      <c r="A738" s="344"/>
      <c r="B738" s="310" t="s">
        <v>507</v>
      </c>
      <c r="C738" s="283" t="s">
        <v>524</v>
      </c>
      <c r="D738" s="347"/>
      <c r="E738" s="347"/>
      <c r="F738" s="519"/>
      <c r="G738" s="346"/>
      <c r="I738" s="295"/>
      <c r="J738" s="296"/>
      <c r="K738" s="297"/>
    </row>
    <row r="739" spans="1:11" s="285" customFormat="1" ht="22.5">
      <c r="A739" s="344"/>
      <c r="B739" s="310" t="s">
        <v>474</v>
      </c>
      <c r="C739" s="283" t="s">
        <v>958</v>
      </c>
      <c r="D739" s="347"/>
      <c r="E739" s="347"/>
      <c r="F739" s="519"/>
      <c r="G739" s="346"/>
      <c r="I739" s="295"/>
      <c r="J739" s="296"/>
      <c r="K739" s="297"/>
    </row>
    <row r="740" spans="1:11" s="285" customFormat="1" ht="22.5">
      <c r="A740" s="344"/>
      <c r="B740" s="310" t="s">
        <v>475</v>
      </c>
      <c r="C740" s="283" t="s">
        <v>524</v>
      </c>
      <c r="D740" s="347"/>
      <c r="E740" s="347"/>
      <c r="F740" s="519"/>
      <c r="G740" s="346"/>
      <c r="I740" s="295"/>
      <c r="J740" s="296"/>
      <c r="K740" s="297"/>
    </row>
    <row r="741" spans="1:11" s="285" customFormat="1" ht="22.5">
      <c r="A741" s="344"/>
      <c r="B741" s="310" t="s">
        <v>476</v>
      </c>
      <c r="C741" s="283" t="s">
        <v>959</v>
      </c>
      <c r="D741" s="347"/>
      <c r="E741" s="347"/>
      <c r="F741" s="519"/>
      <c r="G741" s="346"/>
      <c r="I741" s="295"/>
      <c r="J741" s="296"/>
      <c r="K741" s="297"/>
    </row>
    <row r="742" spans="1:11" s="285" customFormat="1" ht="22.5">
      <c r="A742" s="344"/>
      <c r="B742" s="310" t="s">
        <v>856</v>
      </c>
      <c r="C742" s="283" t="s">
        <v>524</v>
      </c>
      <c r="D742" s="347"/>
      <c r="E742" s="347"/>
      <c r="F742" s="519"/>
      <c r="G742" s="346"/>
      <c r="I742" s="295"/>
      <c r="J742" s="296"/>
      <c r="K742" s="297"/>
    </row>
    <row r="743" spans="1:11" s="285" customFormat="1" ht="22.5">
      <c r="A743" s="344"/>
      <c r="B743" s="310" t="s">
        <v>508</v>
      </c>
      <c r="C743" s="283" t="s">
        <v>863</v>
      </c>
      <c r="D743" s="347"/>
      <c r="E743" s="347"/>
      <c r="F743" s="519"/>
      <c r="G743" s="346"/>
      <c r="I743" s="295"/>
      <c r="J743" s="296"/>
      <c r="K743" s="297"/>
    </row>
    <row r="744" spans="1:11" s="285" customFormat="1" ht="22.5">
      <c r="A744" s="344"/>
      <c r="B744" s="310" t="s">
        <v>477</v>
      </c>
      <c r="C744" s="283" t="s">
        <v>874</v>
      </c>
      <c r="D744" s="347"/>
      <c r="E744" s="347"/>
      <c r="F744" s="519"/>
      <c r="G744" s="346"/>
      <c r="I744" s="295"/>
      <c r="J744" s="296"/>
      <c r="K744" s="297"/>
    </row>
    <row r="745" spans="1:11" s="285" customFormat="1" ht="45">
      <c r="A745" s="344"/>
      <c r="B745" s="310" t="s">
        <v>466</v>
      </c>
      <c r="C745" s="283" t="s">
        <v>960</v>
      </c>
      <c r="D745" s="347"/>
      <c r="E745" s="347"/>
      <c r="F745" s="519"/>
      <c r="G745" s="346"/>
      <c r="I745" s="295"/>
      <c r="J745" s="296"/>
      <c r="K745" s="297"/>
    </row>
    <row r="746" spans="1:11" s="285" customFormat="1" ht="22.5">
      <c r="A746" s="344"/>
      <c r="B746" s="310" t="s">
        <v>728</v>
      </c>
      <c r="C746" s="283" t="s">
        <v>524</v>
      </c>
      <c r="D746" s="347"/>
      <c r="E746" s="347"/>
      <c r="F746" s="519"/>
      <c r="G746" s="346"/>
      <c r="I746" s="295"/>
      <c r="J746" s="296"/>
      <c r="K746" s="297"/>
    </row>
    <row r="747" spans="1:11" s="285" customFormat="1" ht="60">
      <c r="A747" s="344"/>
      <c r="B747" s="310" t="s">
        <v>478</v>
      </c>
      <c r="C747" s="283" t="s">
        <v>781</v>
      </c>
      <c r="D747" s="347"/>
      <c r="E747" s="347"/>
      <c r="F747" s="519"/>
      <c r="G747" s="346"/>
      <c r="I747" s="295"/>
      <c r="J747" s="296"/>
      <c r="K747" s="297"/>
    </row>
    <row r="748" spans="1:11" s="285" customFormat="1" ht="22.5">
      <c r="A748" s="344"/>
      <c r="B748" s="310" t="s">
        <v>836</v>
      </c>
      <c r="C748" s="283" t="s">
        <v>524</v>
      </c>
      <c r="D748" s="347" t="s">
        <v>297</v>
      </c>
      <c r="E748" s="347">
        <v>38</v>
      </c>
      <c r="F748" s="519"/>
      <c r="G748" s="346">
        <f>IF(OSNOVA!$B$43=1,E748*F748,"")</f>
        <v>0</v>
      </c>
      <c r="I748" s="295"/>
      <c r="J748" s="296"/>
      <c r="K748" s="297"/>
    </row>
    <row r="749" spans="1:11" s="285" customFormat="1">
      <c r="A749" s="344"/>
      <c r="B749" s="310"/>
      <c r="C749" s="283"/>
      <c r="D749" s="347"/>
      <c r="E749" s="347"/>
      <c r="F749" s="519"/>
      <c r="G749" s="346"/>
      <c r="I749" s="295"/>
      <c r="J749" s="296"/>
      <c r="K749" s="297"/>
    </row>
    <row r="750" spans="1:11" s="285" customFormat="1">
      <c r="A750" s="344" t="str">
        <f>$B$35</f>
        <v>V.</v>
      </c>
      <c r="B750" s="343">
        <f>COUNT($A$36:B748)+1</f>
        <v>32</v>
      </c>
      <c r="C750" s="275" t="s">
        <v>961</v>
      </c>
      <c r="D750" s="347"/>
      <c r="E750" s="347"/>
      <c r="F750" s="519"/>
      <c r="G750" s="346"/>
      <c r="I750" s="295"/>
      <c r="J750" s="296"/>
      <c r="K750" s="297"/>
    </row>
    <row r="751" spans="1:11" s="285" customFormat="1">
      <c r="A751" s="344"/>
      <c r="B751" s="310" t="s">
        <v>715</v>
      </c>
      <c r="C751" s="283" t="s">
        <v>962</v>
      </c>
      <c r="D751" s="347"/>
      <c r="E751" s="347"/>
      <c r="F751" s="519"/>
      <c r="G751" s="346"/>
      <c r="I751" s="295"/>
      <c r="J751" s="296"/>
      <c r="K751" s="297"/>
    </row>
    <row r="752" spans="1:11" s="285" customFormat="1" ht="22.5">
      <c r="A752" s="344"/>
      <c r="B752" s="310" t="s">
        <v>480</v>
      </c>
      <c r="C752" s="283" t="s">
        <v>963</v>
      </c>
      <c r="D752" s="347"/>
      <c r="E752" s="347"/>
      <c r="F752" s="519"/>
      <c r="G752" s="346"/>
      <c r="I752" s="295"/>
      <c r="J752" s="296"/>
      <c r="K752" s="297"/>
    </row>
    <row r="753" spans="1:11" s="285" customFormat="1" ht="22.5">
      <c r="A753" s="344"/>
      <c r="B753" s="310" t="s">
        <v>849</v>
      </c>
      <c r="C753" s="283" t="s">
        <v>964</v>
      </c>
      <c r="D753" s="347"/>
      <c r="E753" s="347"/>
      <c r="F753" s="519"/>
      <c r="G753" s="346"/>
      <c r="I753" s="295"/>
      <c r="J753" s="296"/>
      <c r="K753" s="297"/>
    </row>
    <row r="754" spans="1:11" s="285" customFormat="1" ht="36">
      <c r="A754" s="344"/>
      <c r="B754" s="310" t="s">
        <v>759</v>
      </c>
      <c r="C754" s="283" t="s">
        <v>965</v>
      </c>
      <c r="D754" s="347"/>
      <c r="E754" s="347"/>
      <c r="F754" s="519"/>
      <c r="G754" s="346"/>
      <c r="I754" s="295"/>
      <c r="J754" s="296"/>
      <c r="K754" s="297"/>
    </row>
    <row r="755" spans="1:11" s="285" customFormat="1" ht="22.5">
      <c r="A755" s="344"/>
      <c r="B755" s="310" t="s">
        <v>852</v>
      </c>
      <c r="C755" s="283" t="s">
        <v>953</v>
      </c>
      <c r="D755" s="347"/>
      <c r="E755" s="347"/>
      <c r="F755" s="519"/>
      <c r="G755" s="346"/>
      <c r="I755" s="295"/>
      <c r="J755" s="296"/>
      <c r="K755" s="297"/>
    </row>
    <row r="756" spans="1:11" s="285" customFormat="1" ht="22.5">
      <c r="A756" s="344"/>
      <c r="B756" s="310" t="s">
        <v>467</v>
      </c>
      <c r="C756" s="283" t="s">
        <v>966</v>
      </c>
      <c r="D756" s="347"/>
      <c r="E756" s="347"/>
      <c r="F756" s="519"/>
      <c r="G756" s="346"/>
      <c r="I756" s="295"/>
      <c r="J756" s="296"/>
      <c r="K756" s="297"/>
    </row>
    <row r="757" spans="1:11" s="285" customFormat="1" ht="36">
      <c r="A757" s="344"/>
      <c r="B757" s="310" t="s">
        <v>855</v>
      </c>
      <c r="C757" s="283" t="s">
        <v>967</v>
      </c>
      <c r="D757" s="347"/>
      <c r="E757" s="347"/>
      <c r="F757" s="519"/>
      <c r="G757" s="346"/>
      <c r="I757" s="295"/>
      <c r="J757" s="296"/>
      <c r="K757" s="297"/>
    </row>
    <row r="758" spans="1:11" s="285" customFormat="1">
      <c r="A758" s="344"/>
      <c r="B758" s="310" t="s">
        <v>473</v>
      </c>
      <c r="C758" s="283" t="s">
        <v>524</v>
      </c>
      <c r="D758" s="347"/>
      <c r="E758" s="347"/>
      <c r="F758" s="519"/>
      <c r="G758" s="346"/>
      <c r="I758" s="295"/>
      <c r="J758" s="296"/>
      <c r="K758" s="297"/>
    </row>
    <row r="759" spans="1:11" s="285" customFormat="1">
      <c r="A759" s="344"/>
      <c r="B759" s="310" t="s">
        <v>468</v>
      </c>
      <c r="C759" s="283" t="s">
        <v>524</v>
      </c>
      <c r="D759" s="347"/>
      <c r="E759" s="347"/>
      <c r="F759" s="519"/>
      <c r="G759" s="346"/>
      <c r="I759" s="295"/>
      <c r="J759" s="296"/>
      <c r="K759" s="297"/>
    </row>
    <row r="760" spans="1:11" s="285" customFormat="1">
      <c r="A760" s="344"/>
      <c r="B760" s="310" t="s">
        <v>470</v>
      </c>
      <c r="C760" s="283" t="s">
        <v>922</v>
      </c>
      <c r="D760" s="347"/>
      <c r="E760" s="347"/>
      <c r="F760" s="519"/>
      <c r="G760" s="346"/>
      <c r="I760" s="295"/>
      <c r="J760" s="296"/>
      <c r="K760" s="297"/>
    </row>
    <row r="761" spans="1:11" s="285" customFormat="1" ht="24">
      <c r="A761" s="344"/>
      <c r="B761" s="310" t="s">
        <v>471</v>
      </c>
      <c r="C761" s="283" t="s">
        <v>968</v>
      </c>
      <c r="D761" s="347"/>
      <c r="E761" s="347"/>
      <c r="F761" s="519"/>
      <c r="G761" s="346"/>
      <c r="I761" s="295"/>
      <c r="J761" s="296"/>
      <c r="K761" s="297"/>
    </row>
    <row r="762" spans="1:11" s="285" customFormat="1">
      <c r="A762" s="344"/>
      <c r="B762" s="310" t="s">
        <v>472</v>
      </c>
      <c r="C762" s="283" t="s">
        <v>969</v>
      </c>
      <c r="D762" s="347"/>
      <c r="E762" s="347"/>
      <c r="F762" s="519"/>
      <c r="G762" s="346"/>
      <c r="I762" s="295"/>
      <c r="J762" s="296"/>
      <c r="K762" s="297"/>
    </row>
    <row r="763" spans="1:11" s="285" customFormat="1" ht="24">
      <c r="A763" s="344"/>
      <c r="B763" s="310" t="s">
        <v>507</v>
      </c>
      <c r="C763" s="283" t="s">
        <v>970</v>
      </c>
      <c r="D763" s="347"/>
      <c r="E763" s="347"/>
      <c r="F763" s="519"/>
      <c r="G763" s="346"/>
      <c r="I763" s="295"/>
      <c r="J763" s="296"/>
      <c r="K763" s="297"/>
    </row>
    <row r="764" spans="1:11" s="285" customFormat="1" ht="22.5">
      <c r="A764" s="344"/>
      <c r="B764" s="310" t="s">
        <v>474</v>
      </c>
      <c r="C764" s="283" t="s">
        <v>740</v>
      </c>
      <c r="D764" s="347"/>
      <c r="E764" s="347"/>
      <c r="F764" s="519"/>
      <c r="G764" s="346"/>
      <c r="I764" s="295"/>
      <c r="J764" s="296"/>
      <c r="K764" s="297"/>
    </row>
    <row r="765" spans="1:11" s="285" customFormat="1" ht="22.5">
      <c r="A765" s="344"/>
      <c r="B765" s="310" t="s">
        <v>475</v>
      </c>
      <c r="C765" s="283" t="s">
        <v>524</v>
      </c>
      <c r="D765" s="347"/>
      <c r="E765" s="347"/>
      <c r="F765" s="519"/>
      <c r="G765" s="346"/>
      <c r="I765" s="295"/>
      <c r="J765" s="296"/>
      <c r="K765" s="297"/>
    </row>
    <row r="766" spans="1:11" s="285" customFormat="1" ht="22.5">
      <c r="A766" s="344"/>
      <c r="B766" s="310" t="s">
        <v>476</v>
      </c>
      <c r="C766" s="283" t="s">
        <v>524</v>
      </c>
      <c r="D766" s="347"/>
      <c r="E766" s="347"/>
      <c r="F766" s="519"/>
      <c r="G766" s="346"/>
      <c r="I766" s="295"/>
      <c r="J766" s="296"/>
      <c r="K766" s="297"/>
    </row>
    <row r="767" spans="1:11" s="285" customFormat="1" ht="22.5">
      <c r="A767" s="344"/>
      <c r="B767" s="310" t="s">
        <v>856</v>
      </c>
      <c r="C767" s="283" t="s">
        <v>524</v>
      </c>
      <c r="D767" s="347"/>
      <c r="E767" s="347"/>
      <c r="F767" s="519"/>
      <c r="G767" s="346"/>
      <c r="I767" s="295"/>
      <c r="J767" s="296"/>
      <c r="K767" s="297"/>
    </row>
    <row r="768" spans="1:11" s="285" customFormat="1" ht="22.5">
      <c r="A768" s="344"/>
      <c r="B768" s="310" t="s">
        <v>508</v>
      </c>
      <c r="C768" s="283" t="s">
        <v>874</v>
      </c>
      <c r="D768" s="347"/>
      <c r="E768" s="347"/>
      <c r="F768" s="519"/>
      <c r="G768" s="346"/>
      <c r="I768" s="295"/>
      <c r="J768" s="296"/>
      <c r="K768" s="297"/>
    </row>
    <row r="769" spans="1:11" s="285" customFormat="1" ht="22.5">
      <c r="A769" s="344"/>
      <c r="B769" s="310" t="s">
        <v>477</v>
      </c>
      <c r="C769" s="283" t="s">
        <v>874</v>
      </c>
      <c r="D769" s="347"/>
      <c r="E769" s="347"/>
      <c r="F769" s="519"/>
      <c r="G769" s="346"/>
      <c r="I769" s="295"/>
      <c r="J769" s="296"/>
      <c r="K769" s="297"/>
    </row>
    <row r="770" spans="1:11" s="285" customFormat="1" ht="45">
      <c r="A770" s="344"/>
      <c r="B770" s="310" t="s">
        <v>466</v>
      </c>
      <c r="C770" s="283" t="s">
        <v>971</v>
      </c>
      <c r="D770" s="347"/>
      <c r="E770" s="347"/>
      <c r="F770" s="519"/>
      <c r="G770" s="346"/>
      <c r="I770" s="295"/>
      <c r="J770" s="296"/>
      <c r="K770" s="297"/>
    </row>
    <row r="771" spans="1:11" s="285" customFormat="1" ht="22.5">
      <c r="A771" s="344"/>
      <c r="B771" s="310" t="s">
        <v>728</v>
      </c>
      <c r="C771" s="283" t="s">
        <v>524</v>
      </c>
      <c r="D771" s="347"/>
      <c r="E771" s="347"/>
      <c r="F771" s="519"/>
      <c r="G771" s="346"/>
      <c r="I771" s="295"/>
      <c r="J771" s="296"/>
      <c r="K771" s="297"/>
    </row>
    <row r="772" spans="1:11" s="285" customFormat="1" ht="60">
      <c r="A772" s="344"/>
      <c r="B772" s="310" t="s">
        <v>478</v>
      </c>
      <c r="C772" s="283" t="s">
        <v>781</v>
      </c>
      <c r="D772" s="347"/>
      <c r="E772" s="347"/>
      <c r="F772" s="519"/>
      <c r="G772" s="346"/>
      <c r="I772" s="295"/>
      <c r="J772" s="296"/>
      <c r="K772" s="297"/>
    </row>
    <row r="773" spans="1:11" s="285" customFormat="1" ht="22.5">
      <c r="A773" s="344"/>
      <c r="B773" s="310" t="s">
        <v>836</v>
      </c>
      <c r="C773" s="283" t="s">
        <v>524</v>
      </c>
      <c r="D773" s="347" t="s">
        <v>297</v>
      </c>
      <c r="E773" s="347">
        <v>38</v>
      </c>
      <c r="F773" s="519"/>
      <c r="G773" s="346">
        <f>IF(OSNOVA!$B$43=1,E773*F773,"")</f>
        <v>0</v>
      </c>
      <c r="I773" s="295"/>
      <c r="J773" s="296"/>
      <c r="K773" s="297"/>
    </row>
    <row r="774" spans="1:11" s="285" customFormat="1">
      <c r="A774" s="344"/>
      <c r="B774" s="310"/>
      <c r="C774" s="283"/>
      <c r="D774" s="347"/>
      <c r="E774" s="347"/>
      <c r="F774" s="519"/>
      <c r="G774" s="346"/>
      <c r="I774" s="295"/>
      <c r="J774" s="296"/>
      <c r="K774" s="297"/>
    </row>
    <row r="775" spans="1:11" s="285" customFormat="1">
      <c r="A775" s="344" t="str">
        <f>$B$35</f>
        <v>V.</v>
      </c>
      <c r="B775" s="343">
        <f>COUNT($A$36:B773)+1</f>
        <v>33</v>
      </c>
      <c r="C775" s="275" t="s">
        <v>972</v>
      </c>
      <c r="D775" s="347"/>
      <c r="E775" s="347"/>
      <c r="F775" s="519"/>
      <c r="G775" s="346"/>
      <c r="I775" s="295"/>
      <c r="J775" s="296"/>
      <c r="K775" s="297"/>
    </row>
    <row r="776" spans="1:11" s="285" customFormat="1" ht="24">
      <c r="A776" s="344"/>
      <c r="B776" s="310" t="s">
        <v>715</v>
      </c>
      <c r="C776" s="283" t="s">
        <v>1015</v>
      </c>
      <c r="D776" s="347"/>
      <c r="E776" s="347"/>
      <c r="F776" s="519"/>
      <c r="G776" s="346"/>
      <c r="I776" s="295"/>
      <c r="J776" s="296"/>
      <c r="K776" s="297"/>
    </row>
    <row r="777" spans="1:11" s="285" customFormat="1" ht="22.5">
      <c r="A777" s="344"/>
      <c r="B777" s="310" t="s">
        <v>480</v>
      </c>
      <c r="C777" s="283" t="s">
        <v>973</v>
      </c>
      <c r="D777" s="347"/>
      <c r="E777" s="347"/>
      <c r="F777" s="519"/>
      <c r="G777" s="346"/>
      <c r="I777" s="295"/>
      <c r="J777" s="296"/>
      <c r="K777" s="297"/>
    </row>
    <row r="778" spans="1:11" s="285" customFormat="1" ht="22.5">
      <c r="A778" s="344"/>
      <c r="B778" s="310" t="s">
        <v>849</v>
      </c>
      <c r="C778" s="283" t="s">
        <v>974</v>
      </c>
      <c r="D778" s="347"/>
      <c r="E778" s="347"/>
      <c r="F778" s="519"/>
      <c r="G778" s="346"/>
      <c r="I778" s="295"/>
      <c r="J778" s="296"/>
      <c r="K778" s="297"/>
    </row>
    <row r="779" spans="1:11" s="285" customFormat="1" ht="22.5">
      <c r="A779" s="344"/>
      <c r="B779" s="310" t="s">
        <v>759</v>
      </c>
      <c r="C779" s="283" t="s">
        <v>835</v>
      </c>
      <c r="D779" s="347"/>
      <c r="E779" s="347"/>
      <c r="F779" s="519"/>
      <c r="G779" s="346"/>
      <c r="I779" s="295"/>
      <c r="J779" s="296"/>
      <c r="K779" s="297"/>
    </row>
    <row r="780" spans="1:11" s="285" customFormat="1" ht="22.5">
      <c r="A780" s="344"/>
      <c r="B780" s="310" t="s">
        <v>852</v>
      </c>
      <c r="C780" s="283" t="s">
        <v>524</v>
      </c>
      <c r="D780" s="347"/>
      <c r="E780" s="347"/>
      <c r="F780" s="519"/>
      <c r="G780" s="346"/>
      <c r="I780" s="295"/>
      <c r="J780" s="296"/>
      <c r="K780" s="297"/>
    </row>
    <row r="781" spans="1:11" s="285" customFormat="1" ht="22.5">
      <c r="A781" s="344"/>
      <c r="B781" s="310" t="s">
        <v>467</v>
      </c>
      <c r="C781" s="283" t="s">
        <v>975</v>
      </c>
      <c r="D781" s="347"/>
      <c r="E781" s="347"/>
      <c r="F781" s="519"/>
      <c r="G781" s="346"/>
      <c r="I781" s="295"/>
      <c r="J781" s="296"/>
      <c r="K781" s="297"/>
    </row>
    <row r="782" spans="1:11" s="285" customFormat="1" ht="48">
      <c r="A782" s="344"/>
      <c r="B782" s="310" t="s">
        <v>855</v>
      </c>
      <c r="C782" s="283" t="s">
        <v>976</v>
      </c>
      <c r="D782" s="347"/>
      <c r="E782" s="347"/>
      <c r="F782" s="519"/>
      <c r="G782" s="346"/>
      <c r="I782" s="295"/>
      <c r="J782" s="296"/>
      <c r="K782" s="297"/>
    </row>
    <row r="783" spans="1:11" s="285" customFormat="1" ht="48">
      <c r="A783" s="344"/>
      <c r="B783" s="310" t="s">
        <v>473</v>
      </c>
      <c r="C783" s="283" t="s">
        <v>1115</v>
      </c>
      <c r="D783" s="347"/>
      <c r="E783" s="347"/>
      <c r="F783" s="519"/>
      <c r="G783" s="346"/>
      <c r="I783" s="295"/>
      <c r="J783" s="296"/>
      <c r="K783" s="297"/>
    </row>
    <row r="784" spans="1:11" s="285" customFormat="1">
      <c r="A784" s="344"/>
      <c r="B784" s="310" t="s">
        <v>468</v>
      </c>
      <c r="C784" s="283" t="s">
        <v>524</v>
      </c>
      <c r="D784" s="347"/>
      <c r="E784" s="347"/>
      <c r="F784" s="519"/>
      <c r="G784" s="346"/>
      <c r="I784" s="295"/>
      <c r="J784" s="296"/>
      <c r="K784" s="297"/>
    </row>
    <row r="785" spans="1:11" s="285" customFormat="1">
      <c r="A785" s="344"/>
      <c r="B785" s="310" t="s">
        <v>470</v>
      </c>
      <c r="C785" s="283" t="s">
        <v>524</v>
      </c>
      <c r="D785" s="347"/>
      <c r="E785" s="347"/>
      <c r="F785" s="519"/>
      <c r="G785" s="346"/>
      <c r="I785" s="295"/>
      <c r="J785" s="296"/>
      <c r="K785" s="297"/>
    </row>
    <row r="786" spans="1:11" s="285" customFormat="1">
      <c r="A786" s="344"/>
      <c r="B786" s="310" t="s">
        <v>471</v>
      </c>
      <c r="C786" s="283" t="s">
        <v>524</v>
      </c>
      <c r="D786" s="347"/>
      <c r="E786" s="347"/>
      <c r="F786" s="519"/>
      <c r="G786" s="346"/>
      <c r="I786" s="295"/>
      <c r="J786" s="296"/>
      <c r="K786" s="297"/>
    </row>
    <row r="787" spans="1:11" s="285" customFormat="1">
      <c r="A787" s="344"/>
      <c r="B787" s="310" t="s">
        <v>472</v>
      </c>
      <c r="C787" s="283" t="s">
        <v>977</v>
      </c>
      <c r="D787" s="347"/>
      <c r="E787" s="347"/>
      <c r="F787" s="519"/>
      <c r="G787" s="346"/>
      <c r="I787" s="295"/>
      <c r="J787" s="296"/>
      <c r="K787" s="297"/>
    </row>
    <row r="788" spans="1:11" s="285" customFormat="1" ht="22.5">
      <c r="A788" s="344"/>
      <c r="B788" s="310" t="s">
        <v>507</v>
      </c>
      <c r="C788" s="283" t="s">
        <v>524</v>
      </c>
      <c r="D788" s="347"/>
      <c r="E788" s="347"/>
      <c r="F788" s="519"/>
      <c r="G788" s="346"/>
      <c r="I788" s="295"/>
      <c r="J788" s="296"/>
      <c r="K788" s="297"/>
    </row>
    <row r="789" spans="1:11" s="285" customFormat="1" ht="22.5">
      <c r="A789" s="344"/>
      <c r="B789" s="310" t="s">
        <v>474</v>
      </c>
      <c r="C789" s="283" t="s">
        <v>740</v>
      </c>
      <c r="D789" s="347"/>
      <c r="E789" s="347"/>
      <c r="F789" s="519"/>
      <c r="G789" s="346"/>
      <c r="I789" s="295"/>
      <c r="J789" s="296"/>
      <c r="K789" s="297"/>
    </row>
    <row r="790" spans="1:11" s="285" customFormat="1" ht="22.5">
      <c r="A790" s="344"/>
      <c r="B790" s="310" t="s">
        <v>475</v>
      </c>
      <c r="C790" s="283" t="s">
        <v>524</v>
      </c>
      <c r="D790" s="347"/>
      <c r="E790" s="347"/>
      <c r="F790" s="519"/>
      <c r="G790" s="346"/>
      <c r="I790" s="295"/>
      <c r="J790" s="296"/>
      <c r="K790" s="297"/>
    </row>
    <row r="791" spans="1:11" s="285" customFormat="1" ht="22.5">
      <c r="A791" s="344"/>
      <c r="B791" s="310" t="s">
        <v>476</v>
      </c>
      <c r="C791" s="283" t="s">
        <v>524</v>
      </c>
      <c r="D791" s="347"/>
      <c r="E791" s="347"/>
      <c r="F791" s="519"/>
      <c r="G791" s="346"/>
      <c r="I791" s="295"/>
      <c r="J791" s="296"/>
      <c r="K791" s="297"/>
    </row>
    <row r="792" spans="1:11" s="285" customFormat="1" ht="22.5">
      <c r="A792" s="344"/>
      <c r="B792" s="310" t="s">
        <v>856</v>
      </c>
      <c r="C792" s="283" t="s">
        <v>524</v>
      </c>
      <c r="D792" s="347"/>
      <c r="E792" s="347"/>
      <c r="F792" s="519"/>
      <c r="G792" s="346"/>
      <c r="I792" s="295"/>
      <c r="J792" s="296"/>
      <c r="K792" s="297"/>
    </row>
    <row r="793" spans="1:11" s="285" customFormat="1" ht="22.5">
      <c r="A793" s="344"/>
      <c r="B793" s="310" t="s">
        <v>508</v>
      </c>
      <c r="C793" s="283" t="s">
        <v>874</v>
      </c>
      <c r="D793" s="347"/>
      <c r="E793" s="347"/>
      <c r="F793" s="519"/>
      <c r="G793" s="346"/>
      <c r="I793" s="295"/>
      <c r="J793" s="296"/>
      <c r="K793" s="297"/>
    </row>
    <row r="794" spans="1:11" s="285" customFormat="1" ht="22.5">
      <c r="A794" s="344"/>
      <c r="B794" s="310" t="s">
        <v>477</v>
      </c>
      <c r="C794" s="283" t="s">
        <v>863</v>
      </c>
      <c r="D794" s="347"/>
      <c r="E794" s="347"/>
      <c r="F794" s="519"/>
      <c r="G794" s="346"/>
      <c r="I794" s="295"/>
      <c r="J794" s="296"/>
      <c r="K794" s="297"/>
    </row>
    <row r="795" spans="1:11" s="285" customFormat="1" ht="60">
      <c r="A795" s="344"/>
      <c r="B795" s="310" t="s">
        <v>466</v>
      </c>
      <c r="C795" s="283" t="s">
        <v>978</v>
      </c>
      <c r="D795" s="347"/>
      <c r="E795" s="347"/>
      <c r="F795" s="519"/>
      <c r="G795" s="346"/>
      <c r="I795" s="295"/>
      <c r="J795" s="296"/>
      <c r="K795" s="297"/>
    </row>
    <row r="796" spans="1:11" s="285" customFormat="1" ht="22.5">
      <c r="A796" s="344"/>
      <c r="B796" s="310" t="s">
        <v>728</v>
      </c>
      <c r="C796" s="283" t="s">
        <v>1118</v>
      </c>
      <c r="D796" s="347"/>
      <c r="E796" s="347"/>
      <c r="F796" s="519"/>
      <c r="G796" s="346"/>
      <c r="I796" s="295"/>
      <c r="J796" s="296"/>
      <c r="K796" s="297"/>
    </row>
    <row r="797" spans="1:11" s="285" customFormat="1" ht="60">
      <c r="A797" s="344"/>
      <c r="B797" s="310" t="s">
        <v>478</v>
      </c>
      <c r="C797" s="283" t="s">
        <v>781</v>
      </c>
      <c r="D797" s="347"/>
      <c r="E797" s="347"/>
      <c r="F797" s="519"/>
      <c r="G797" s="346"/>
      <c r="I797" s="295"/>
      <c r="J797" s="296"/>
      <c r="K797" s="297"/>
    </row>
    <row r="798" spans="1:11" s="285" customFormat="1" ht="168">
      <c r="A798" s="344"/>
      <c r="B798" s="310" t="s">
        <v>836</v>
      </c>
      <c r="C798" s="283" t="s">
        <v>1119</v>
      </c>
      <c r="D798" s="347" t="s">
        <v>297</v>
      </c>
      <c r="E798" s="347">
        <v>1</v>
      </c>
      <c r="F798" s="519"/>
      <c r="G798" s="346">
        <f>IF(OSNOVA!$B$43=1,E798*F798,"")</f>
        <v>0</v>
      </c>
      <c r="I798" s="295"/>
      <c r="J798" s="296"/>
      <c r="K798" s="297"/>
    </row>
    <row r="799" spans="1:11" s="285" customFormat="1">
      <c r="A799" s="344"/>
      <c r="B799" s="310"/>
      <c r="C799" s="283"/>
      <c r="D799" s="347"/>
      <c r="E799" s="347"/>
      <c r="F799" s="519"/>
      <c r="G799" s="346"/>
      <c r="I799" s="295"/>
      <c r="J799" s="296"/>
      <c r="K799" s="297"/>
    </row>
    <row r="800" spans="1:11" s="285" customFormat="1">
      <c r="A800" s="344" t="str">
        <f>$B$35</f>
        <v>V.</v>
      </c>
      <c r="B800" s="343">
        <f>COUNT($A$36:B798)+1</f>
        <v>34</v>
      </c>
      <c r="C800" s="275" t="s">
        <v>979</v>
      </c>
      <c r="D800" s="347"/>
      <c r="E800" s="347"/>
      <c r="F800" s="519"/>
      <c r="G800" s="346"/>
      <c r="I800" s="295"/>
      <c r="J800" s="296"/>
      <c r="K800" s="297"/>
    </row>
    <row r="801" spans="1:11" s="285" customFormat="1">
      <c r="A801" s="344"/>
      <c r="B801" s="310" t="s">
        <v>715</v>
      </c>
      <c r="C801" s="283" t="s">
        <v>980</v>
      </c>
      <c r="D801" s="347"/>
      <c r="E801" s="347"/>
      <c r="F801" s="519"/>
      <c r="G801" s="346"/>
      <c r="I801" s="295"/>
      <c r="J801" s="296"/>
      <c r="K801" s="297"/>
    </row>
    <row r="802" spans="1:11" s="285" customFormat="1" ht="22.5">
      <c r="A802" s="344"/>
      <c r="B802" s="310" t="s">
        <v>480</v>
      </c>
      <c r="C802" s="283" t="s">
        <v>981</v>
      </c>
      <c r="D802" s="347"/>
      <c r="E802" s="347"/>
      <c r="F802" s="519"/>
      <c r="G802" s="346"/>
      <c r="I802" s="295"/>
      <c r="J802" s="296"/>
      <c r="K802" s="297"/>
    </row>
    <row r="803" spans="1:11" s="285" customFormat="1" ht="22.5">
      <c r="A803" s="344"/>
      <c r="B803" s="310" t="s">
        <v>849</v>
      </c>
      <c r="C803" s="283" t="s">
        <v>982</v>
      </c>
      <c r="D803" s="347"/>
      <c r="E803" s="347"/>
      <c r="F803" s="519"/>
      <c r="G803" s="346"/>
      <c r="I803" s="295"/>
      <c r="J803" s="296"/>
      <c r="K803" s="297"/>
    </row>
    <row r="804" spans="1:11" s="285" customFormat="1" ht="22.5">
      <c r="A804" s="344"/>
      <c r="B804" s="310" t="s">
        <v>759</v>
      </c>
      <c r="C804" s="283" t="s">
        <v>524</v>
      </c>
      <c r="D804" s="347"/>
      <c r="E804" s="347"/>
      <c r="F804" s="519"/>
      <c r="G804" s="346"/>
      <c r="I804" s="295"/>
      <c r="J804" s="296"/>
      <c r="K804" s="297"/>
    </row>
    <row r="805" spans="1:11" s="285" customFormat="1" ht="22.5">
      <c r="A805" s="344"/>
      <c r="B805" s="310" t="s">
        <v>852</v>
      </c>
      <c r="C805" s="283" t="s">
        <v>983</v>
      </c>
      <c r="D805" s="347"/>
      <c r="E805" s="347"/>
      <c r="F805" s="519"/>
      <c r="G805" s="346"/>
      <c r="I805" s="295"/>
      <c r="J805" s="296"/>
      <c r="K805" s="297"/>
    </row>
    <row r="806" spans="1:11" s="285" customFormat="1" ht="22.5">
      <c r="A806" s="344"/>
      <c r="B806" s="310" t="s">
        <v>467</v>
      </c>
      <c r="C806" s="283" t="s">
        <v>854</v>
      </c>
      <c r="D806" s="347"/>
      <c r="E806" s="347"/>
      <c r="F806" s="519"/>
      <c r="G806" s="346"/>
      <c r="I806" s="295"/>
      <c r="J806" s="296"/>
      <c r="K806" s="297"/>
    </row>
    <row r="807" spans="1:11" s="285" customFormat="1" ht="36">
      <c r="A807" s="344"/>
      <c r="B807" s="310" t="s">
        <v>855</v>
      </c>
      <c r="C807" s="283" t="s">
        <v>954</v>
      </c>
      <c r="D807" s="347"/>
      <c r="E807" s="347"/>
      <c r="F807" s="519"/>
      <c r="G807" s="346"/>
      <c r="I807" s="295"/>
      <c r="J807" s="296"/>
      <c r="K807" s="297"/>
    </row>
    <row r="808" spans="1:11" s="285" customFormat="1">
      <c r="A808" s="344"/>
      <c r="B808" s="310" t="s">
        <v>473</v>
      </c>
      <c r="C808" s="283" t="s">
        <v>524</v>
      </c>
      <c r="D808" s="347"/>
      <c r="E808" s="347"/>
      <c r="F808" s="519"/>
      <c r="G808" s="346"/>
      <c r="I808" s="295"/>
      <c r="J808" s="296"/>
      <c r="K808" s="297"/>
    </row>
    <row r="809" spans="1:11" s="285" customFormat="1">
      <c r="A809" s="344"/>
      <c r="B809" s="310" t="s">
        <v>468</v>
      </c>
      <c r="C809" s="283" t="s">
        <v>469</v>
      </c>
      <c r="D809" s="347"/>
      <c r="E809" s="347"/>
      <c r="F809" s="519"/>
      <c r="G809" s="346"/>
      <c r="I809" s="295"/>
      <c r="J809" s="296"/>
      <c r="K809" s="297"/>
    </row>
    <row r="810" spans="1:11" s="285" customFormat="1">
      <c r="A810" s="344"/>
      <c r="B810" s="310" t="s">
        <v>470</v>
      </c>
      <c r="C810" s="283" t="s">
        <v>479</v>
      </c>
      <c r="D810" s="347"/>
      <c r="E810" s="347"/>
      <c r="F810" s="519"/>
      <c r="G810" s="346"/>
      <c r="I810" s="295"/>
      <c r="J810" s="296"/>
      <c r="K810" s="297"/>
    </row>
    <row r="811" spans="1:11" s="285" customFormat="1">
      <c r="A811" s="344"/>
      <c r="B811" s="310" t="s">
        <v>471</v>
      </c>
      <c r="C811" s="283" t="s">
        <v>890</v>
      </c>
      <c r="D811" s="347"/>
      <c r="E811" s="347"/>
      <c r="F811" s="519"/>
      <c r="G811" s="346"/>
      <c r="I811" s="295"/>
      <c r="J811" s="296"/>
      <c r="K811" s="297"/>
    </row>
    <row r="812" spans="1:11" s="285" customFormat="1">
      <c r="A812" s="344"/>
      <c r="B812" s="310" t="s">
        <v>472</v>
      </c>
      <c r="C812" s="283" t="s">
        <v>984</v>
      </c>
      <c r="D812" s="347"/>
      <c r="E812" s="347"/>
      <c r="F812" s="519"/>
      <c r="G812" s="346"/>
      <c r="I812" s="295"/>
      <c r="J812" s="296"/>
      <c r="K812" s="297"/>
    </row>
    <row r="813" spans="1:11" s="285" customFormat="1" ht="22.5">
      <c r="A813" s="344"/>
      <c r="B813" s="310" t="s">
        <v>507</v>
      </c>
      <c r="C813" s="283" t="s">
        <v>985</v>
      </c>
      <c r="D813" s="347"/>
      <c r="E813" s="347"/>
      <c r="F813" s="519"/>
      <c r="G813" s="346"/>
      <c r="I813" s="295"/>
      <c r="J813" s="296"/>
      <c r="K813" s="297"/>
    </row>
    <row r="814" spans="1:11" s="285" customFormat="1" ht="22.5">
      <c r="A814" s="344"/>
      <c r="B814" s="310" t="s">
        <v>474</v>
      </c>
      <c r="C814" s="283" t="s">
        <v>740</v>
      </c>
      <c r="D814" s="347"/>
      <c r="E814" s="347"/>
      <c r="F814" s="519"/>
      <c r="G814" s="346"/>
      <c r="I814" s="295"/>
      <c r="J814" s="296"/>
      <c r="K814" s="297"/>
    </row>
    <row r="815" spans="1:11" s="285" customFormat="1" ht="22.5">
      <c r="A815" s="344"/>
      <c r="B815" s="310" t="s">
        <v>475</v>
      </c>
      <c r="C815" s="283" t="s">
        <v>524</v>
      </c>
      <c r="D815" s="347"/>
      <c r="E815" s="347"/>
      <c r="F815" s="519"/>
      <c r="G815" s="346"/>
      <c r="I815" s="295"/>
      <c r="J815" s="296"/>
      <c r="K815" s="297"/>
    </row>
    <row r="816" spans="1:11" s="285" customFormat="1" ht="22.5">
      <c r="A816" s="344"/>
      <c r="B816" s="310" t="s">
        <v>476</v>
      </c>
      <c r="C816" s="283" t="s">
        <v>524</v>
      </c>
      <c r="D816" s="347"/>
      <c r="E816" s="347"/>
      <c r="F816" s="519"/>
      <c r="G816" s="346"/>
      <c r="I816" s="295"/>
      <c r="J816" s="296"/>
      <c r="K816" s="297"/>
    </row>
    <row r="817" spans="1:11" s="285" customFormat="1" ht="22.5">
      <c r="A817" s="344"/>
      <c r="B817" s="310" t="s">
        <v>856</v>
      </c>
      <c r="C817" s="283" t="s">
        <v>524</v>
      </c>
      <c r="D817" s="347"/>
      <c r="E817" s="347"/>
      <c r="F817" s="519"/>
      <c r="G817" s="346"/>
      <c r="I817" s="295"/>
      <c r="J817" s="296"/>
      <c r="K817" s="297"/>
    </row>
    <row r="818" spans="1:11" s="285" customFormat="1" ht="22.5">
      <c r="A818" s="344"/>
      <c r="B818" s="310" t="s">
        <v>508</v>
      </c>
      <c r="C818" s="283" t="s">
        <v>874</v>
      </c>
      <c r="D818" s="347"/>
      <c r="E818" s="347"/>
      <c r="F818" s="519"/>
      <c r="G818" s="346"/>
      <c r="I818" s="295"/>
      <c r="J818" s="296"/>
      <c r="K818" s="297"/>
    </row>
    <row r="819" spans="1:11" s="285" customFormat="1" ht="22.5">
      <c r="A819" s="344"/>
      <c r="B819" s="310" t="s">
        <v>477</v>
      </c>
      <c r="C819" s="283" t="s">
        <v>874</v>
      </c>
      <c r="D819" s="347"/>
      <c r="E819" s="347"/>
      <c r="F819" s="519"/>
      <c r="G819" s="346"/>
      <c r="I819" s="295"/>
      <c r="J819" s="296"/>
      <c r="K819" s="297"/>
    </row>
    <row r="820" spans="1:11" s="285" customFormat="1" ht="45">
      <c r="A820" s="344"/>
      <c r="B820" s="310" t="s">
        <v>466</v>
      </c>
      <c r="C820" s="283" t="s">
        <v>524</v>
      </c>
      <c r="D820" s="347"/>
      <c r="E820" s="347"/>
      <c r="F820" s="519"/>
      <c r="G820" s="346"/>
      <c r="I820" s="295"/>
      <c r="J820" s="296"/>
      <c r="K820" s="297"/>
    </row>
    <row r="821" spans="1:11" s="285" customFormat="1" ht="22.5">
      <c r="A821" s="344"/>
      <c r="B821" s="310" t="s">
        <v>728</v>
      </c>
      <c r="C821" s="283" t="s">
        <v>524</v>
      </c>
      <c r="D821" s="347"/>
      <c r="E821" s="347"/>
      <c r="F821" s="519"/>
      <c r="G821" s="346"/>
      <c r="I821" s="295"/>
      <c r="J821" s="296"/>
      <c r="K821" s="297"/>
    </row>
    <row r="822" spans="1:11" s="285" customFormat="1" ht="48">
      <c r="A822" s="344"/>
      <c r="B822" s="310" t="s">
        <v>478</v>
      </c>
      <c r="C822" s="283" t="s">
        <v>925</v>
      </c>
      <c r="D822" s="347"/>
      <c r="E822" s="347"/>
      <c r="F822" s="519"/>
      <c r="G822" s="346"/>
      <c r="I822" s="295"/>
      <c r="J822" s="296"/>
      <c r="K822" s="297"/>
    </row>
    <row r="823" spans="1:11" s="285" customFormat="1" ht="24">
      <c r="A823" s="344"/>
      <c r="B823" s="310" t="s">
        <v>836</v>
      </c>
      <c r="C823" s="283" t="s">
        <v>986</v>
      </c>
      <c r="D823" s="347" t="s">
        <v>297</v>
      </c>
      <c r="E823" s="347">
        <v>14</v>
      </c>
      <c r="F823" s="519"/>
      <c r="G823" s="346">
        <f>IF(OSNOVA!$B$43=1,E823*F823,"")</f>
        <v>0</v>
      </c>
      <c r="I823" s="295"/>
      <c r="J823" s="296"/>
      <c r="K823" s="297"/>
    </row>
    <row r="824" spans="1:11" s="285" customFormat="1">
      <c r="A824" s="344"/>
      <c r="B824" s="310"/>
      <c r="C824" s="283"/>
      <c r="D824" s="347"/>
      <c r="E824" s="347"/>
      <c r="F824" s="519"/>
      <c r="G824" s="346"/>
      <c r="I824" s="295"/>
      <c r="J824" s="296"/>
      <c r="K824" s="297"/>
    </row>
    <row r="825" spans="1:11" s="285" customFormat="1">
      <c r="A825" s="344" t="str">
        <f>$B$35</f>
        <v>V.</v>
      </c>
      <c r="B825" s="343">
        <f>COUNT($A$36:B823)+1</f>
        <v>35</v>
      </c>
      <c r="C825" s="275" t="s">
        <v>987</v>
      </c>
      <c r="D825" s="347"/>
      <c r="E825" s="347"/>
      <c r="F825" s="519"/>
      <c r="G825" s="346"/>
      <c r="I825" s="295"/>
      <c r="J825" s="296"/>
      <c r="K825" s="297"/>
    </row>
    <row r="826" spans="1:11" s="285" customFormat="1">
      <c r="A826" s="344"/>
      <c r="B826" s="310" t="s">
        <v>715</v>
      </c>
      <c r="C826" s="283" t="s">
        <v>988</v>
      </c>
      <c r="D826" s="347"/>
      <c r="E826" s="347"/>
      <c r="F826" s="519"/>
      <c r="G826" s="346"/>
      <c r="I826" s="295"/>
      <c r="J826" s="296"/>
      <c r="K826" s="297"/>
    </row>
    <row r="827" spans="1:11" s="285" customFormat="1" ht="22.5">
      <c r="A827" s="344"/>
      <c r="B827" s="310" t="s">
        <v>480</v>
      </c>
      <c r="C827" s="283" t="s">
        <v>981</v>
      </c>
      <c r="D827" s="347"/>
      <c r="E827" s="347"/>
      <c r="F827" s="519"/>
      <c r="G827" s="346"/>
      <c r="I827" s="295"/>
      <c r="J827" s="296"/>
      <c r="K827" s="297"/>
    </row>
    <row r="828" spans="1:11" s="285" customFormat="1" ht="22.5">
      <c r="A828" s="344"/>
      <c r="B828" s="310" t="s">
        <v>849</v>
      </c>
      <c r="C828" s="283" t="s">
        <v>982</v>
      </c>
      <c r="D828" s="347"/>
      <c r="E828" s="347"/>
      <c r="F828" s="519"/>
      <c r="G828" s="346"/>
      <c r="I828" s="295"/>
      <c r="J828" s="296"/>
      <c r="K828" s="297"/>
    </row>
    <row r="829" spans="1:11" s="285" customFormat="1" ht="22.5">
      <c r="A829" s="344"/>
      <c r="B829" s="310" t="s">
        <v>759</v>
      </c>
      <c r="C829" s="283" t="s">
        <v>524</v>
      </c>
      <c r="D829" s="347"/>
      <c r="E829" s="347"/>
      <c r="F829" s="519"/>
      <c r="G829" s="346"/>
      <c r="I829" s="295"/>
      <c r="J829" s="296"/>
      <c r="K829" s="297"/>
    </row>
    <row r="830" spans="1:11" s="285" customFormat="1" ht="22.5">
      <c r="A830" s="344"/>
      <c r="B830" s="310" t="s">
        <v>852</v>
      </c>
      <c r="C830" s="283" t="s">
        <v>868</v>
      </c>
      <c r="D830" s="347"/>
      <c r="E830" s="347"/>
      <c r="F830" s="519"/>
      <c r="G830" s="346"/>
      <c r="I830" s="295"/>
      <c r="J830" s="296"/>
      <c r="K830" s="297"/>
    </row>
    <row r="831" spans="1:11" s="285" customFormat="1" ht="22.5">
      <c r="A831" s="344"/>
      <c r="B831" s="310" t="s">
        <v>467</v>
      </c>
      <c r="C831" s="283" t="s">
        <v>854</v>
      </c>
      <c r="D831" s="347"/>
      <c r="E831" s="347"/>
      <c r="F831" s="519"/>
      <c r="G831" s="346"/>
      <c r="I831" s="295"/>
      <c r="J831" s="296"/>
      <c r="K831" s="297"/>
    </row>
    <row r="832" spans="1:11" s="285" customFormat="1" ht="36">
      <c r="A832" s="344"/>
      <c r="B832" s="310" t="s">
        <v>855</v>
      </c>
      <c r="C832" s="283" t="s">
        <v>954</v>
      </c>
      <c r="D832" s="347"/>
      <c r="E832" s="347"/>
      <c r="F832" s="519"/>
      <c r="G832" s="346"/>
      <c r="I832" s="295"/>
      <c r="J832" s="296"/>
      <c r="K832" s="297"/>
    </row>
    <row r="833" spans="1:11" s="285" customFormat="1">
      <c r="A833" s="344"/>
      <c r="B833" s="310" t="s">
        <v>473</v>
      </c>
      <c r="C833" s="283" t="s">
        <v>524</v>
      </c>
      <c r="D833" s="347"/>
      <c r="E833" s="347"/>
      <c r="F833" s="519"/>
      <c r="G833" s="346"/>
      <c r="I833" s="295"/>
      <c r="J833" s="296"/>
      <c r="K833" s="297"/>
    </row>
    <row r="834" spans="1:11" s="285" customFormat="1">
      <c r="A834" s="344"/>
      <c r="B834" s="310" t="s">
        <v>468</v>
      </c>
      <c r="C834" s="283" t="s">
        <v>955</v>
      </c>
      <c r="D834" s="347"/>
      <c r="E834" s="347"/>
      <c r="F834" s="519"/>
      <c r="G834" s="346"/>
      <c r="I834" s="295"/>
      <c r="J834" s="296"/>
      <c r="K834" s="297"/>
    </row>
    <row r="835" spans="1:11" s="285" customFormat="1">
      <c r="A835" s="344"/>
      <c r="B835" s="310" t="s">
        <v>470</v>
      </c>
      <c r="C835" s="283" t="s">
        <v>479</v>
      </c>
      <c r="D835" s="347"/>
      <c r="E835" s="347"/>
      <c r="F835" s="519"/>
      <c r="G835" s="346"/>
      <c r="I835" s="295"/>
      <c r="J835" s="296"/>
      <c r="K835" s="297"/>
    </row>
    <row r="836" spans="1:11" s="285" customFormat="1" ht="24">
      <c r="A836" s="344"/>
      <c r="B836" s="310" t="s">
        <v>471</v>
      </c>
      <c r="C836" s="283" t="s">
        <v>989</v>
      </c>
      <c r="D836" s="347"/>
      <c r="E836" s="347"/>
      <c r="F836" s="519"/>
      <c r="G836" s="346"/>
      <c r="I836" s="295"/>
      <c r="J836" s="296"/>
      <c r="K836" s="297"/>
    </row>
    <row r="837" spans="1:11" s="285" customFormat="1">
      <c r="A837" s="344"/>
      <c r="B837" s="310" t="s">
        <v>472</v>
      </c>
      <c r="C837" s="283" t="s">
        <v>957</v>
      </c>
      <c r="D837" s="347"/>
      <c r="E837" s="347"/>
      <c r="F837" s="519"/>
      <c r="G837" s="346"/>
      <c r="I837" s="295"/>
      <c r="J837" s="296"/>
      <c r="K837" s="297"/>
    </row>
    <row r="838" spans="1:11" s="285" customFormat="1" ht="22.5">
      <c r="A838" s="344"/>
      <c r="B838" s="310" t="s">
        <v>507</v>
      </c>
      <c r="C838" s="283" t="s">
        <v>524</v>
      </c>
      <c r="D838" s="347"/>
      <c r="E838" s="347"/>
      <c r="F838" s="519"/>
      <c r="G838" s="346"/>
      <c r="I838" s="295"/>
      <c r="J838" s="296"/>
      <c r="K838" s="297"/>
    </row>
    <row r="839" spans="1:11" s="285" customFormat="1" ht="22.5">
      <c r="A839" s="344"/>
      <c r="B839" s="310" t="s">
        <v>474</v>
      </c>
      <c r="C839" s="283" t="s">
        <v>883</v>
      </c>
      <c r="D839" s="347"/>
      <c r="E839" s="347"/>
      <c r="F839" s="519"/>
      <c r="G839" s="346"/>
      <c r="I839" s="295"/>
      <c r="J839" s="296"/>
      <c r="K839" s="297"/>
    </row>
    <row r="840" spans="1:11" s="285" customFormat="1" ht="22.5">
      <c r="A840" s="344"/>
      <c r="B840" s="310" t="s">
        <v>475</v>
      </c>
      <c r="C840" s="283" t="s">
        <v>524</v>
      </c>
      <c r="D840" s="347"/>
      <c r="E840" s="347"/>
      <c r="F840" s="519"/>
      <c r="G840" s="346"/>
      <c r="I840" s="295"/>
      <c r="J840" s="296"/>
      <c r="K840" s="297"/>
    </row>
    <row r="841" spans="1:11" s="285" customFormat="1" ht="22.5">
      <c r="A841" s="344"/>
      <c r="B841" s="310" t="s">
        <v>476</v>
      </c>
      <c r="C841" s="283" t="s">
        <v>524</v>
      </c>
      <c r="D841" s="347"/>
      <c r="E841" s="347"/>
      <c r="F841" s="519"/>
      <c r="G841" s="346"/>
      <c r="I841" s="295"/>
      <c r="J841" s="296"/>
      <c r="K841" s="297"/>
    </row>
    <row r="842" spans="1:11" s="285" customFormat="1" ht="22.5">
      <c r="A842" s="344"/>
      <c r="B842" s="310" t="s">
        <v>856</v>
      </c>
      <c r="C842" s="283" t="s">
        <v>524</v>
      </c>
      <c r="D842" s="347"/>
      <c r="E842" s="347"/>
      <c r="F842" s="519"/>
      <c r="G842" s="346"/>
      <c r="I842" s="295"/>
      <c r="J842" s="296"/>
      <c r="K842" s="297"/>
    </row>
    <row r="843" spans="1:11" s="285" customFormat="1" ht="22.5">
      <c r="A843" s="344"/>
      <c r="B843" s="310" t="s">
        <v>508</v>
      </c>
      <c r="C843" s="283" t="s">
        <v>863</v>
      </c>
      <c r="D843" s="347"/>
      <c r="E843" s="347"/>
      <c r="F843" s="519"/>
      <c r="G843" s="346"/>
      <c r="I843" s="295"/>
      <c r="J843" s="296"/>
      <c r="K843" s="297"/>
    </row>
    <row r="844" spans="1:11" s="285" customFormat="1" ht="22.5">
      <c r="A844" s="344"/>
      <c r="B844" s="310" t="s">
        <v>477</v>
      </c>
      <c r="C844" s="283" t="s">
        <v>874</v>
      </c>
      <c r="D844" s="347"/>
      <c r="E844" s="347"/>
      <c r="F844" s="519"/>
      <c r="G844" s="346"/>
      <c r="I844" s="295"/>
      <c r="J844" s="296"/>
      <c r="K844" s="297"/>
    </row>
    <row r="845" spans="1:11" s="285" customFormat="1" ht="45">
      <c r="A845" s="344"/>
      <c r="B845" s="310" t="s">
        <v>466</v>
      </c>
      <c r="C845" s="283" t="s">
        <v>960</v>
      </c>
      <c r="D845" s="347"/>
      <c r="E845" s="347"/>
      <c r="F845" s="519"/>
      <c r="G845" s="346"/>
      <c r="I845" s="295"/>
      <c r="J845" s="296"/>
      <c r="K845" s="297"/>
    </row>
    <row r="846" spans="1:11" s="285" customFormat="1" ht="22.5">
      <c r="A846" s="344"/>
      <c r="B846" s="310" t="s">
        <v>728</v>
      </c>
      <c r="C846" s="283" t="s">
        <v>524</v>
      </c>
      <c r="D846" s="347"/>
      <c r="E846" s="347"/>
      <c r="F846" s="519"/>
      <c r="G846" s="346"/>
      <c r="I846" s="295"/>
      <c r="J846" s="296"/>
      <c r="K846" s="297"/>
    </row>
    <row r="847" spans="1:11" s="285" customFormat="1" ht="48">
      <c r="A847" s="344"/>
      <c r="B847" s="310" t="s">
        <v>478</v>
      </c>
      <c r="C847" s="283" t="s">
        <v>925</v>
      </c>
      <c r="D847" s="347"/>
      <c r="E847" s="347"/>
      <c r="F847" s="519"/>
      <c r="G847" s="346"/>
      <c r="I847" s="295"/>
      <c r="J847" s="296"/>
      <c r="K847" s="297"/>
    </row>
    <row r="848" spans="1:11" s="285" customFormat="1" ht="22.5">
      <c r="A848" s="344"/>
      <c r="B848" s="310" t="s">
        <v>836</v>
      </c>
      <c r="C848" s="283" t="s">
        <v>524</v>
      </c>
      <c r="D848" s="347" t="s">
        <v>297</v>
      </c>
      <c r="E848" s="347">
        <v>1</v>
      </c>
      <c r="F848" s="519"/>
      <c r="G848" s="346">
        <f>IF(OSNOVA!$B$43=1,E848*F848,"")</f>
        <v>0</v>
      </c>
      <c r="I848" s="295"/>
      <c r="J848" s="296"/>
      <c r="K848" s="297"/>
    </row>
    <row r="849" spans="1:11" s="285" customFormat="1">
      <c r="A849" s="344"/>
      <c r="B849" s="310"/>
      <c r="C849" s="283"/>
      <c r="D849" s="347"/>
      <c r="E849" s="347"/>
      <c r="F849" s="519"/>
      <c r="G849" s="346"/>
      <c r="I849" s="295"/>
      <c r="J849" s="296"/>
      <c r="K849" s="297"/>
    </row>
    <row r="850" spans="1:11" s="285" customFormat="1">
      <c r="A850" s="344" t="str">
        <f>$B$35</f>
        <v>V.</v>
      </c>
      <c r="B850" s="343">
        <f>COUNT($A$36:B848)+1</f>
        <v>36</v>
      </c>
      <c r="C850" s="275" t="s">
        <v>990</v>
      </c>
      <c r="D850" s="347"/>
      <c r="E850" s="347"/>
      <c r="F850" s="519"/>
      <c r="G850" s="346"/>
      <c r="I850" s="295"/>
      <c r="J850" s="296"/>
      <c r="K850" s="297"/>
    </row>
    <row r="851" spans="1:11" s="285" customFormat="1">
      <c r="A851" s="344"/>
      <c r="B851" s="310" t="s">
        <v>715</v>
      </c>
      <c r="C851" s="283" t="s">
        <v>991</v>
      </c>
      <c r="D851" s="347"/>
      <c r="E851" s="347"/>
      <c r="F851" s="519"/>
      <c r="G851" s="346"/>
      <c r="I851" s="295"/>
      <c r="J851" s="296"/>
      <c r="K851" s="297"/>
    </row>
    <row r="852" spans="1:11" s="285" customFormat="1" ht="22.5">
      <c r="A852" s="344"/>
      <c r="B852" s="310" t="s">
        <v>480</v>
      </c>
      <c r="C852" s="283" t="s">
        <v>981</v>
      </c>
      <c r="D852" s="347"/>
      <c r="E852" s="347"/>
      <c r="F852" s="519"/>
      <c r="G852" s="346"/>
      <c r="I852" s="295"/>
      <c r="J852" s="296"/>
      <c r="K852" s="297"/>
    </row>
    <row r="853" spans="1:11" s="285" customFormat="1" ht="22.5">
      <c r="A853" s="344"/>
      <c r="B853" s="310" t="s">
        <v>849</v>
      </c>
      <c r="C853" s="283" t="s">
        <v>982</v>
      </c>
      <c r="D853" s="347"/>
      <c r="E853" s="347"/>
      <c r="F853" s="519"/>
      <c r="G853" s="346"/>
      <c r="I853" s="295"/>
      <c r="J853" s="296"/>
      <c r="K853" s="297"/>
    </row>
    <row r="854" spans="1:11" s="285" customFormat="1" ht="22.5">
      <c r="A854" s="344"/>
      <c r="B854" s="310" t="s">
        <v>759</v>
      </c>
      <c r="C854" s="283" t="s">
        <v>524</v>
      </c>
      <c r="D854" s="347"/>
      <c r="E854" s="347"/>
      <c r="F854" s="519"/>
      <c r="G854" s="346"/>
      <c r="I854" s="295"/>
      <c r="J854" s="296"/>
      <c r="K854" s="297"/>
    </row>
    <row r="855" spans="1:11" s="285" customFormat="1" ht="22.5">
      <c r="A855" s="344"/>
      <c r="B855" s="310" t="s">
        <v>852</v>
      </c>
      <c r="C855" s="283" t="s">
        <v>992</v>
      </c>
      <c r="D855" s="347"/>
      <c r="E855" s="347"/>
      <c r="F855" s="519"/>
      <c r="G855" s="346"/>
      <c r="I855" s="295"/>
      <c r="J855" s="296"/>
      <c r="K855" s="297"/>
    </row>
    <row r="856" spans="1:11" s="285" customFormat="1" ht="22.5">
      <c r="A856" s="344"/>
      <c r="B856" s="310" t="s">
        <v>467</v>
      </c>
      <c r="C856" s="283" t="s">
        <v>854</v>
      </c>
      <c r="D856" s="347"/>
      <c r="E856" s="347"/>
      <c r="F856" s="519"/>
      <c r="G856" s="346"/>
      <c r="I856" s="295"/>
      <c r="J856" s="296"/>
      <c r="K856" s="297"/>
    </row>
    <row r="857" spans="1:11" s="285" customFormat="1" ht="36">
      <c r="A857" s="344"/>
      <c r="B857" s="310" t="s">
        <v>855</v>
      </c>
      <c r="C857" s="283" t="s">
        <v>993</v>
      </c>
      <c r="D857" s="347"/>
      <c r="E857" s="347"/>
      <c r="F857" s="519"/>
      <c r="G857" s="346"/>
      <c r="I857" s="295"/>
      <c r="J857" s="296"/>
      <c r="K857" s="297"/>
    </row>
    <row r="858" spans="1:11" s="285" customFormat="1">
      <c r="A858" s="344"/>
      <c r="B858" s="310" t="s">
        <v>473</v>
      </c>
      <c r="C858" s="283" t="s">
        <v>524</v>
      </c>
      <c r="D858" s="347"/>
      <c r="E858" s="347"/>
      <c r="F858" s="519"/>
      <c r="G858" s="346"/>
      <c r="I858" s="295"/>
      <c r="J858" s="296"/>
      <c r="K858" s="297"/>
    </row>
    <row r="859" spans="1:11" s="285" customFormat="1">
      <c r="A859" s="344"/>
      <c r="B859" s="310" t="s">
        <v>468</v>
      </c>
      <c r="C859" s="283" t="s">
        <v>955</v>
      </c>
      <c r="D859" s="347"/>
      <c r="E859" s="347"/>
      <c r="F859" s="519"/>
      <c r="G859" s="346"/>
      <c r="I859" s="295"/>
      <c r="J859" s="296"/>
      <c r="K859" s="297"/>
    </row>
    <row r="860" spans="1:11" s="285" customFormat="1">
      <c r="A860" s="344"/>
      <c r="B860" s="310" t="s">
        <v>470</v>
      </c>
      <c r="C860" s="283" t="s">
        <v>479</v>
      </c>
      <c r="D860" s="347"/>
      <c r="E860" s="347"/>
      <c r="F860" s="519"/>
      <c r="G860" s="346"/>
      <c r="I860" s="295"/>
      <c r="J860" s="296"/>
      <c r="K860" s="297"/>
    </row>
    <row r="861" spans="1:11" s="285" customFormat="1" ht="24">
      <c r="A861" s="344"/>
      <c r="B861" s="310" t="s">
        <v>471</v>
      </c>
      <c r="C861" s="283" t="s">
        <v>989</v>
      </c>
      <c r="D861" s="347"/>
      <c r="E861" s="347"/>
      <c r="F861" s="519"/>
      <c r="G861" s="346"/>
      <c r="I861" s="295"/>
      <c r="J861" s="296"/>
      <c r="K861" s="297"/>
    </row>
    <row r="862" spans="1:11" s="285" customFormat="1" ht="24">
      <c r="A862" s="344"/>
      <c r="B862" s="310" t="s">
        <v>472</v>
      </c>
      <c r="C862" s="283" t="s">
        <v>994</v>
      </c>
      <c r="D862" s="347"/>
      <c r="E862" s="347"/>
      <c r="F862" s="519"/>
      <c r="G862" s="346"/>
      <c r="I862" s="295"/>
      <c r="J862" s="296"/>
      <c r="K862" s="297"/>
    </row>
    <row r="863" spans="1:11" s="285" customFormat="1" ht="22.5">
      <c r="A863" s="344"/>
      <c r="B863" s="310" t="s">
        <v>507</v>
      </c>
      <c r="C863" s="283" t="s">
        <v>524</v>
      </c>
      <c r="D863" s="347"/>
      <c r="E863" s="347"/>
      <c r="F863" s="519"/>
      <c r="G863" s="346"/>
      <c r="I863" s="295"/>
      <c r="J863" s="296"/>
      <c r="K863" s="297"/>
    </row>
    <row r="864" spans="1:11" s="285" customFormat="1" ht="22.5">
      <c r="A864" s="344"/>
      <c r="B864" s="310" t="s">
        <v>474</v>
      </c>
      <c r="C864" s="283" t="s">
        <v>910</v>
      </c>
      <c r="D864" s="347"/>
      <c r="E864" s="347"/>
      <c r="F864" s="519"/>
      <c r="G864" s="346"/>
      <c r="I864" s="295"/>
      <c r="J864" s="296"/>
      <c r="K864" s="297"/>
    </row>
    <row r="865" spans="1:11" s="285" customFormat="1" ht="22.5">
      <c r="A865" s="344"/>
      <c r="B865" s="310" t="s">
        <v>475</v>
      </c>
      <c r="C865" s="283" t="s">
        <v>524</v>
      </c>
      <c r="D865" s="347"/>
      <c r="E865" s="347"/>
      <c r="F865" s="519"/>
      <c r="G865" s="346"/>
      <c r="I865" s="295"/>
      <c r="J865" s="296"/>
      <c r="K865" s="297"/>
    </row>
    <row r="866" spans="1:11" s="285" customFormat="1" ht="22.5">
      <c r="A866" s="344"/>
      <c r="B866" s="310" t="s">
        <v>476</v>
      </c>
      <c r="C866" s="283" t="s">
        <v>524</v>
      </c>
      <c r="D866" s="347"/>
      <c r="E866" s="347"/>
      <c r="F866" s="519"/>
      <c r="G866" s="346"/>
      <c r="I866" s="295"/>
      <c r="J866" s="296"/>
      <c r="K866" s="297"/>
    </row>
    <row r="867" spans="1:11" s="285" customFormat="1" ht="22.5">
      <c r="A867" s="344"/>
      <c r="B867" s="310" t="s">
        <v>856</v>
      </c>
      <c r="C867" s="283" t="s">
        <v>524</v>
      </c>
      <c r="D867" s="347"/>
      <c r="E867" s="347"/>
      <c r="F867" s="519"/>
      <c r="G867" s="346"/>
      <c r="I867" s="295"/>
      <c r="J867" s="296"/>
      <c r="K867" s="297"/>
    </row>
    <row r="868" spans="1:11" s="285" customFormat="1" ht="22.5">
      <c r="A868" s="344"/>
      <c r="B868" s="310" t="s">
        <v>508</v>
      </c>
      <c r="C868" s="283" t="s">
        <v>863</v>
      </c>
      <c r="D868" s="347"/>
      <c r="E868" s="347"/>
      <c r="F868" s="519"/>
      <c r="G868" s="346"/>
      <c r="I868" s="295"/>
      <c r="J868" s="296"/>
      <c r="K868" s="297"/>
    </row>
    <row r="869" spans="1:11" s="285" customFormat="1" ht="22.5">
      <c r="A869" s="344"/>
      <c r="B869" s="310" t="s">
        <v>477</v>
      </c>
      <c r="C869" s="283" t="s">
        <v>874</v>
      </c>
      <c r="D869" s="347"/>
      <c r="E869" s="347"/>
      <c r="F869" s="519"/>
      <c r="G869" s="346"/>
      <c r="I869" s="295"/>
      <c r="J869" s="296"/>
      <c r="K869" s="297"/>
    </row>
    <row r="870" spans="1:11" s="285" customFormat="1" ht="45">
      <c r="A870" s="344"/>
      <c r="B870" s="310" t="s">
        <v>466</v>
      </c>
      <c r="C870" s="283" t="s">
        <v>524</v>
      </c>
      <c r="D870" s="347"/>
      <c r="E870" s="347"/>
      <c r="F870" s="519"/>
      <c r="G870" s="346"/>
      <c r="I870" s="295"/>
      <c r="J870" s="296"/>
      <c r="K870" s="297"/>
    </row>
    <row r="871" spans="1:11" s="285" customFormat="1" ht="22.5">
      <c r="A871" s="344"/>
      <c r="B871" s="310" t="s">
        <v>728</v>
      </c>
      <c r="C871" s="283" t="s">
        <v>524</v>
      </c>
      <c r="D871" s="347"/>
      <c r="E871" s="347"/>
      <c r="F871" s="519"/>
      <c r="G871" s="346"/>
      <c r="I871" s="295"/>
      <c r="J871" s="296"/>
      <c r="K871" s="297"/>
    </row>
    <row r="872" spans="1:11" s="285" customFormat="1" ht="48">
      <c r="A872" s="344"/>
      <c r="B872" s="310" t="s">
        <v>478</v>
      </c>
      <c r="C872" s="283" t="s">
        <v>925</v>
      </c>
      <c r="D872" s="347"/>
      <c r="E872" s="347"/>
      <c r="F872" s="519"/>
      <c r="G872" s="346"/>
      <c r="I872" s="295"/>
      <c r="J872" s="296"/>
      <c r="K872" s="297"/>
    </row>
    <row r="873" spans="1:11" s="285" customFormat="1" ht="22.5">
      <c r="A873" s="344"/>
      <c r="B873" s="310" t="s">
        <v>836</v>
      </c>
      <c r="C873" s="283" t="s">
        <v>524</v>
      </c>
      <c r="D873" s="347" t="s">
        <v>297</v>
      </c>
      <c r="E873" s="347">
        <v>2</v>
      </c>
      <c r="F873" s="519"/>
      <c r="G873" s="346">
        <f>IF(OSNOVA!$B$43=1,E873*F873,"")</f>
        <v>0</v>
      </c>
      <c r="I873" s="295"/>
      <c r="J873" s="296"/>
      <c r="K873" s="297"/>
    </row>
    <row r="874" spans="1:11" s="285" customFormat="1">
      <c r="A874" s="344"/>
      <c r="B874" s="310"/>
      <c r="C874" s="283"/>
      <c r="D874" s="347"/>
      <c r="E874" s="347"/>
      <c r="F874" s="519"/>
      <c r="G874" s="346"/>
      <c r="I874" s="295"/>
      <c r="J874" s="296"/>
      <c r="K874" s="297"/>
    </row>
    <row r="875" spans="1:11" s="285" customFormat="1">
      <c r="A875" s="344" t="str">
        <f>$B$35</f>
        <v>V.</v>
      </c>
      <c r="B875" s="343">
        <f>COUNT($A$36:B873)+1</f>
        <v>37</v>
      </c>
      <c r="C875" s="275" t="s">
        <v>995</v>
      </c>
      <c r="D875" s="347"/>
      <c r="E875" s="347"/>
      <c r="F875" s="519"/>
      <c r="G875" s="346"/>
      <c r="I875" s="295"/>
      <c r="J875" s="296"/>
      <c r="K875" s="297"/>
    </row>
    <row r="876" spans="1:11" s="285" customFormat="1">
      <c r="A876" s="344"/>
      <c r="B876" s="310" t="s">
        <v>715</v>
      </c>
      <c r="C876" s="283" t="s">
        <v>980</v>
      </c>
      <c r="D876" s="347"/>
      <c r="E876" s="347"/>
      <c r="F876" s="519"/>
      <c r="G876" s="346"/>
      <c r="I876" s="295"/>
      <c r="J876" s="296"/>
      <c r="K876" s="297"/>
    </row>
    <row r="877" spans="1:11" s="285" customFormat="1" ht="22.5">
      <c r="A877" s="344"/>
      <c r="B877" s="310" t="s">
        <v>480</v>
      </c>
      <c r="C877" s="283" t="s">
        <v>996</v>
      </c>
      <c r="D877" s="347"/>
      <c r="E877" s="347"/>
      <c r="F877" s="519"/>
      <c r="G877" s="346"/>
      <c r="I877" s="295"/>
      <c r="J877" s="296"/>
      <c r="K877" s="297"/>
    </row>
    <row r="878" spans="1:11" s="285" customFormat="1" ht="22.5">
      <c r="A878" s="344"/>
      <c r="B878" s="310" t="s">
        <v>849</v>
      </c>
      <c r="C878" s="283" t="s">
        <v>997</v>
      </c>
      <c r="D878" s="347"/>
      <c r="E878" s="347"/>
      <c r="F878" s="519"/>
      <c r="G878" s="346"/>
      <c r="I878" s="295"/>
      <c r="J878" s="296"/>
      <c r="K878" s="297"/>
    </row>
    <row r="879" spans="1:11" s="285" customFormat="1" ht="22.5">
      <c r="A879" s="344"/>
      <c r="B879" s="310" t="s">
        <v>759</v>
      </c>
      <c r="C879" s="283" t="s">
        <v>524</v>
      </c>
      <c r="D879" s="347"/>
      <c r="E879" s="347"/>
      <c r="F879" s="519"/>
      <c r="G879" s="346"/>
      <c r="I879" s="295"/>
      <c r="J879" s="296"/>
      <c r="K879" s="297"/>
    </row>
    <row r="880" spans="1:11" s="285" customFormat="1" ht="22.5">
      <c r="A880" s="344"/>
      <c r="B880" s="310" t="s">
        <v>852</v>
      </c>
      <c r="C880" s="283" t="s">
        <v>998</v>
      </c>
      <c r="D880" s="347"/>
      <c r="E880" s="347"/>
      <c r="F880" s="519"/>
      <c r="G880" s="346"/>
      <c r="I880" s="295"/>
      <c r="J880" s="296"/>
      <c r="K880" s="297"/>
    </row>
    <row r="881" spans="1:11" s="285" customFormat="1" ht="22.5">
      <c r="A881" s="344"/>
      <c r="B881" s="310" t="s">
        <v>467</v>
      </c>
      <c r="C881" s="283" t="s">
        <v>854</v>
      </c>
      <c r="D881" s="347"/>
      <c r="E881" s="347"/>
      <c r="F881" s="519"/>
      <c r="G881" s="346"/>
      <c r="I881" s="295"/>
      <c r="J881" s="296"/>
      <c r="K881" s="297"/>
    </row>
    <row r="882" spans="1:11" s="285" customFormat="1" ht="36">
      <c r="A882" s="344"/>
      <c r="B882" s="310" t="s">
        <v>855</v>
      </c>
      <c r="C882" s="283" t="s">
        <v>954</v>
      </c>
      <c r="D882" s="347"/>
      <c r="E882" s="347"/>
      <c r="F882" s="519"/>
      <c r="G882" s="346"/>
      <c r="I882" s="295"/>
      <c r="J882" s="296"/>
      <c r="K882" s="297"/>
    </row>
    <row r="883" spans="1:11" s="285" customFormat="1">
      <c r="A883" s="344"/>
      <c r="B883" s="310" t="s">
        <v>473</v>
      </c>
      <c r="C883" s="283" t="s">
        <v>524</v>
      </c>
      <c r="D883" s="347"/>
      <c r="E883" s="347"/>
      <c r="F883" s="519"/>
      <c r="G883" s="346"/>
      <c r="I883" s="295"/>
      <c r="J883" s="296"/>
      <c r="K883" s="297"/>
    </row>
    <row r="884" spans="1:11" s="285" customFormat="1">
      <c r="A884" s="344"/>
      <c r="B884" s="310" t="s">
        <v>468</v>
      </c>
      <c r="C884" s="283" t="s">
        <v>469</v>
      </c>
      <c r="D884" s="347"/>
      <c r="E884" s="347"/>
      <c r="F884" s="519"/>
      <c r="G884" s="346"/>
      <c r="I884" s="295"/>
      <c r="J884" s="296"/>
      <c r="K884" s="297"/>
    </row>
    <row r="885" spans="1:11" s="285" customFormat="1">
      <c r="A885" s="344"/>
      <c r="B885" s="310" t="s">
        <v>470</v>
      </c>
      <c r="C885" s="283" t="s">
        <v>479</v>
      </c>
      <c r="D885" s="347"/>
      <c r="E885" s="347"/>
      <c r="F885" s="519"/>
      <c r="G885" s="346"/>
      <c r="I885" s="295"/>
      <c r="J885" s="296"/>
      <c r="K885" s="297"/>
    </row>
    <row r="886" spans="1:11" s="285" customFormat="1">
      <c r="A886" s="344"/>
      <c r="B886" s="310" t="s">
        <v>471</v>
      </c>
      <c r="C886" s="283" t="s">
        <v>890</v>
      </c>
      <c r="D886" s="347"/>
      <c r="E886" s="347"/>
      <c r="F886" s="519"/>
      <c r="G886" s="346"/>
      <c r="I886" s="295"/>
      <c r="J886" s="296"/>
      <c r="K886" s="297"/>
    </row>
    <row r="887" spans="1:11" s="285" customFormat="1">
      <c r="A887" s="344"/>
      <c r="B887" s="310" t="s">
        <v>472</v>
      </c>
      <c r="C887" s="283" t="s">
        <v>984</v>
      </c>
      <c r="D887" s="347"/>
      <c r="E887" s="347"/>
      <c r="F887" s="519"/>
      <c r="G887" s="346"/>
      <c r="I887" s="295"/>
      <c r="J887" s="296"/>
      <c r="K887" s="297"/>
    </row>
    <row r="888" spans="1:11" s="285" customFormat="1" ht="22.5">
      <c r="A888" s="344"/>
      <c r="B888" s="310" t="s">
        <v>507</v>
      </c>
      <c r="C888" s="283" t="s">
        <v>524</v>
      </c>
      <c r="D888" s="347"/>
      <c r="E888" s="347"/>
      <c r="F888" s="519"/>
      <c r="G888" s="346"/>
      <c r="I888" s="295"/>
      <c r="J888" s="296"/>
      <c r="K888" s="297"/>
    </row>
    <row r="889" spans="1:11" s="285" customFormat="1" ht="22.5">
      <c r="A889" s="344"/>
      <c r="B889" s="310" t="s">
        <v>474</v>
      </c>
      <c r="C889" s="283" t="s">
        <v>740</v>
      </c>
      <c r="D889" s="347"/>
      <c r="E889" s="347"/>
      <c r="F889" s="519"/>
      <c r="G889" s="346"/>
      <c r="I889" s="295"/>
      <c r="J889" s="296"/>
      <c r="K889" s="297"/>
    </row>
    <row r="890" spans="1:11" s="285" customFormat="1" ht="22.5">
      <c r="A890" s="344"/>
      <c r="B890" s="310" t="s">
        <v>475</v>
      </c>
      <c r="C890" s="283" t="s">
        <v>524</v>
      </c>
      <c r="D890" s="347"/>
      <c r="E890" s="347"/>
      <c r="F890" s="519"/>
      <c r="G890" s="346"/>
      <c r="I890" s="295"/>
      <c r="J890" s="296"/>
      <c r="K890" s="297"/>
    </row>
    <row r="891" spans="1:11" s="285" customFormat="1" ht="22.5">
      <c r="A891" s="344"/>
      <c r="B891" s="310" t="s">
        <v>476</v>
      </c>
      <c r="C891" s="283" t="s">
        <v>524</v>
      </c>
      <c r="D891" s="347"/>
      <c r="E891" s="347"/>
      <c r="F891" s="519"/>
      <c r="G891" s="346"/>
      <c r="I891" s="295"/>
      <c r="J891" s="296"/>
      <c r="K891" s="297"/>
    </row>
    <row r="892" spans="1:11" s="285" customFormat="1" ht="22.5">
      <c r="A892" s="344"/>
      <c r="B892" s="310" t="s">
        <v>856</v>
      </c>
      <c r="C892" s="283" t="s">
        <v>524</v>
      </c>
      <c r="D892" s="347"/>
      <c r="E892" s="347"/>
      <c r="F892" s="519"/>
      <c r="G892" s="346"/>
      <c r="I892" s="295"/>
      <c r="J892" s="296"/>
      <c r="K892" s="297"/>
    </row>
    <row r="893" spans="1:11" s="285" customFormat="1" ht="22.5">
      <c r="A893" s="344"/>
      <c r="B893" s="310" t="s">
        <v>508</v>
      </c>
      <c r="C893" s="283" t="s">
        <v>874</v>
      </c>
      <c r="D893" s="347"/>
      <c r="E893" s="347"/>
      <c r="F893" s="519"/>
      <c r="G893" s="346"/>
      <c r="I893" s="295"/>
      <c r="J893" s="296"/>
      <c r="K893" s="297"/>
    </row>
    <row r="894" spans="1:11" s="285" customFormat="1" ht="22.5">
      <c r="A894" s="344"/>
      <c r="B894" s="310" t="s">
        <v>477</v>
      </c>
      <c r="C894" s="283" t="s">
        <v>874</v>
      </c>
      <c r="D894" s="347"/>
      <c r="E894" s="347"/>
      <c r="F894" s="519"/>
      <c r="G894" s="346"/>
      <c r="I894" s="295"/>
      <c r="J894" s="296"/>
      <c r="K894" s="297"/>
    </row>
    <row r="895" spans="1:11" s="285" customFormat="1" ht="45">
      <c r="A895" s="344"/>
      <c r="B895" s="310" t="s">
        <v>466</v>
      </c>
      <c r="C895" s="283" t="s">
        <v>524</v>
      </c>
      <c r="D895" s="347"/>
      <c r="E895" s="347"/>
      <c r="F895" s="519"/>
      <c r="G895" s="346"/>
      <c r="I895" s="295"/>
      <c r="J895" s="296"/>
      <c r="K895" s="297"/>
    </row>
    <row r="896" spans="1:11" s="285" customFormat="1" ht="22.5">
      <c r="A896" s="344"/>
      <c r="B896" s="310" t="s">
        <v>728</v>
      </c>
      <c r="C896" s="283" t="s">
        <v>524</v>
      </c>
      <c r="D896" s="347"/>
      <c r="E896" s="347"/>
      <c r="F896" s="519"/>
      <c r="G896" s="346"/>
      <c r="I896" s="295"/>
      <c r="J896" s="296"/>
      <c r="K896" s="297"/>
    </row>
    <row r="897" spans="1:11" s="285" customFormat="1" ht="48">
      <c r="A897" s="344"/>
      <c r="B897" s="310" t="s">
        <v>478</v>
      </c>
      <c r="C897" s="283" t="s">
        <v>925</v>
      </c>
      <c r="D897" s="347"/>
      <c r="E897" s="347"/>
      <c r="F897" s="519"/>
      <c r="G897" s="346"/>
      <c r="I897" s="295"/>
      <c r="J897" s="296"/>
      <c r="K897" s="297"/>
    </row>
    <row r="898" spans="1:11" s="285" customFormat="1" ht="24">
      <c r="A898" s="344"/>
      <c r="B898" s="310" t="s">
        <v>836</v>
      </c>
      <c r="C898" s="283" t="s">
        <v>999</v>
      </c>
      <c r="D898" s="347" t="s">
        <v>297</v>
      </c>
      <c r="E898" s="347">
        <v>11</v>
      </c>
      <c r="F898" s="519"/>
      <c r="G898" s="346">
        <f>IF(OSNOVA!$B$43=1,E898*F898,"")</f>
        <v>0</v>
      </c>
      <c r="I898" s="295"/>
      <c r="J898" s="296"/>
      <c r="K898" s="297"/>
    </row>
    <row r="899" spans="1:11" s="285" customFormat="1">
      <c r="A899" s="344"/>
      <c r="B899" s="310"/>
      <c r="C899" s="283"/>
      <c r="D899" s="347"/>
      <c r="E899" s="347"/>
      <c r="F899" s="519"/>
      <c r="G899" s="346"/>
      <c r="I899" s="295"/>
      <c r="J899" s="296"/>
      <c r="K899" s="297"/>
    </row>
    <row r="900" spans="1:11" s="285" customFormat="1">
      <c r="A900" s="344" t="str">
        <f>$B$35</f>
        <v>V.</v>
      </c>
      <c r="B900" s="343">
        <f>COUNT($A$36:B898)+1</f>
        <v>38</v>
      </c>
      <c r="C900" s="275" t="s">
        <v>1000</v>
      </c>
      <c r="D900" s="347"/>
      <c r="E900" s="347"/>
      <c r="F900" s="519"/>
      <c r="G900" s="346"/>
      <c r="I900" s="295"/>
      <c r="J900" s="296"/>
      <c r="K900" s="297"/>
    </row>
    <row r="901" spans="1:11" s="285" customFormat="1">
      <c r="A901" s="344"/>
      <c r="B901" s="310" t="s">
        <v>715</v>
      </c>
      <c r="C901" s="283" t="s">
        <v>988</v>
      </c>
      <c r="D901" s="347"/>
      <c r="E901" s="347"/>
      <c r="F901" s="519"/>
      <c r="G901" s="346"/>
      <c r="I901" s="295"/>
      <c r="J901" s="296"/>
      <c r="K901" s="297"/>
    </row>
    <row r="902" spans="1:11" s="285" customFormat="1" ht="22.5">
      <c r="A902" s="344"/>
      <c r="B902" s="310" t="s">
        <v>480</v>
      </c>
      <c r="C902" s="283" t="s">
        <v>996</v>
      </c>
      <c r="D902" s="347"/>
      <c r="E902" s="347"/>
      <c r="F902" s="519"/>
      <c r="G902" s="346"/>
      <c r="I902" s="295"/>
      <c r="J902" s="296"/>
      <c r="K902" s="297"/>
    </row>
    <row r="903" spans="1:11" s="285" customFormat="1" ht="22.5">
      <c r="A903" s="344"/>
      <c r="B903" s="310" t="s">
        <v>849</v>
      </c>
      <c r="C903" s="283" t="s">
        <v>997</v>
      </c>
      <c r="D903" s="347"/>
      <c r="E903" s="347"/>
      <c r="F903" s="519"/>
      <c r="G903" s="346"/>
      <c r="I903" s="295"/>
      <c r="J903" s="296"/>
      <c r="K903" s="297"/>
    </row>
    <row r="904" spans="1:11" s="285" customFormat="1" ht="22.5">
      <c r="A904" s="344"/>
      <c r="B904" s="310" t="s">
        <v>759</v>
      </c>
      <c r="C904" s="283" t="s">
        <v>851</v>
      </c>
      <c r="D904" s="347"/>
      <c r="E904" s="347"/>
      <c r="F904" s="519"/>
      <c r="G904" s="346"/>
      <c r="I904" s="295"/>
      <c r="J904" s="296"/>
      <c r="K904" s="297"/>
    </row>
    <row r="905" spans="1:11" s="285" customFormat="1" ht="22.5">
      <c r="A905" s="344"/>
      <c r="B905" s="310" t="s">
        <v>852</v>
      </c>
      <c r="C905" s="283" t="s">
        <v>1001</v>
      </c>
      <c r="D905" s="347"/>
      <c r="E905" s="347"/>
      <c r="F905" s="519"/>
      <c r="G905" s="346"/>
      <c r="I905" s="295"/>
      <c r="J905" s="296"/>
      <c r="K905" s="297"/>
    </row>
    <row r="906" spans="1:11" s="285" customFormat="1" ht="22.5">
      <c r="A906" s="344"/>
      <c r="B906" s="310" t="s">
        <v>467</v>
      </c>
      <c r="C906" s="283" t="s">
        <v>854</v>
      </c>
      <c r="D906" s="347"/>
      <c r="E906" s="347"/>
      <c r="F906" s="519"/>
      <c r="G906" s="346"/>
      <c r="I906" s="295"/>
      <c r="J906" s="296"/>
      <c r="K906" s="297"/>
    </row>
    <row r="907" spans="1:11" s="285" customFormat="1" ht="36">
      <c r="A907" s="344"/>
      <c r="B907" s="310" t="s">
        <v>855</v>
      </c>
      <c r="C907" s="283" t="s">
        <v>954</v>
      </c>
      <c r="D907" s="347"/>
      <c r="E907" s="347"/>
      <c r="F907" s="519"/>
      <c r="G907" s="346"/>
      <c r="I907" s="295"/>
      <c r="J907" s="296"/>
      <c r="K907" s="297"/>
    </row>
    <row r="908" spans="1:11" s="285" customFormat="1">
      <c r="A908" s="344"/>
      <c r="B908" s="310" t="s">
        <v>473</v>
      </c>
      <c r="C908" s="283" t="s">
        <v>524</v>
      </c>
      <c r="D908" s="347"/>
      <c r="E908" s="347"/>
      <c r="F908" s="519"/>
      <c r="G908" s="346"/>
      <c r="I908" s="295"/>
      <c r="J908" s="296"/>
      <c r="K908" s="297"/>
    </row>
    <row r="909" spans="1:11" s="285" customFormat="1">
      <c r="A909" s="344"/>
      <c r="B909" s="310" t="s">
        <v>468</v>
      </c>
      <c r="C909" s="283" t="s">
        <v>955</v>
      </c>
      <c r="D909" s="347"/>
      <c r="E909" s="347"/>
      <c r="F909" s="519"/>
      <c r="G909" s="346"/>
      <c r="I909" s="295"/>
      <c r="J909" s="296"/>
      <c r="K909" s="297"/>
    </row>
    <row r="910" spans="1:11" s="285" customFormat="1">
      <c r="A910" s="344"/>
      <c r="B910" s="310" t="s">
        <v>470</v>
      </c>
      <c r="C910" s="283" t="s">
        <v>479</v>
      </c>
      <c r="D910" s="347"/>
      <c r="E910" s="347"/>
      <c r="F910" s="519"/>
      <c r="G910" s="346"/>
      <c r="I910" s="295"/>
      <c r="J910" s="296"/>
      <c r="K910" s="297"/>
    </row>
    <row r="911" spans="1:11" s="285" customFormat="1">
      <c r="A911" s="344"/>
      <c r="B911" s="310" t="s">
        <v>471</v>
      </c>
      <c r="C911" s="283" t="s">
        <v>890</v>
      </c>
      <c r="D911" s="347"/>
      <c r="E911" s="347"/>
      <c r="F911" s="519"/>
      <c r="G911" s="346"/>
      <c r="I911" s="295"/>
      <c r="J911" s="296"/>
      <c r="K911" s="297"/>
    </row>
    <row r="912" spans="1:11" s="285" customFormat="1">
      <c r="A912" s="344"/>
      <c r="B912" s="310" t="s">
        <v>472</v>
      </c>
      <c r="C912" s="283" t="s">
        <v>957</v>
      </c>
      <c r="D912" s="347"/>
      <c r="E912" s="347"/>
      <c r="F912" s="519"/>
      <c r="G912" s="346"/>
      <c r="I912" s="295"/>
      <c r="J912" s="296"/>
      <c r="K912" s="297"/>
    </row>
    <row r="913" spans="1:11" s="285" customFormat="1" ht="22.5">
      <c r="A913" s="344"/>
      <c r="B913" s="310" t="s">
        <v>507</v>
      </c>
      <c r="C913" s="283" t="s">
        <v>524</v>
      </c>
      <c r="D913" s="347"/>
      <c r="E913" s="347"/>
      <c r="F913" s="519"/>
      <c r="G913" s="346"/>
      <c r="I913" s="295"/>
      <c r="J913" s="296"/>
      <c r="K913" s="297"/>
    </row>
    <row r="914" spans="1:11" s="285" customFormat="1" ht="22.5">
      <c r="A914" s="344"/>
      <c r="B914" s="310" t="s">
        <v>474</v>
      </c>
      <c r="C914" s="283" t="s">
        <v>883</v>
      </c>
      <c r="D914" s="347"/>
      <c r="E914" s="347"/>
      <c r="F914" s="519"/>
      <c r="G914" s="346"/>
      <c r="I914" s="295"/>
      <c r="J914" s="296"/>
      <c r="K914" s="297"/>
    </row>
    <row r="915" spans="1:11" s="285" customFormat="1" ht="22.5">
      <c r="A915" s="344"/>
      <c r="B915" s="310" t="s">
        <v>475</v>
      </c>
      <c r="C915" s="283" t="s">
        <v>524</v>
      </c>
      <c r="D915" s="347"/>
      <c r="E915" s="347"/>
      <c r="F915" s="519"/>
      <c r="G915" s="346"/>
      <c r="I915" s="295"/>
      <c r="J915" s="296"/>
      <c r="K915" s="297"/>
    </row>
    <row r="916" spans="1:11" s="285" customFormat="1" ht="22.5">
      <c r="A916" s="344"/>
      <c r="B916" s="310" t="s">
        <v>476</v>
      </c>
      <c r="C916" s="283" t="s">
        <v>524</v>
      </c>
      <c r="D916" s="347"/>
      <c r="E916" s="347"/>
      <c r="F916" s="519"/>
      <c r="G916" s="346"/>
      <c r="I916" s="295"/>
      <c r="J916" s="296"/>
      <c r="K916" s="297"/>
    </row>
    <row r="917" spans="1:11" s="285" customFormat="1" ht="22.5">
      <c r="A917" s="344"/>
      <c r="B917" s="310" t="s">
        <v>856</v>
      </c>
      <c r="C917" s="283" t="s">
        <v>524</v>
      </c>
      <c r="D917" s="347"/>
      <c r="E917" s="347"/>
      <c r="F917" s="519"/>
      <c r="G917" s="346"/>
      <c r="I917" s="295"/>
      <c r="J917" s="296"/>
      <c r="K917" s="297"/>
    </row>
    <row r="918" spans="1:11" s="285" customFormat="1" ht="22.5">
      <c r="A918" s="344"/>
      <c r="B918" s="310" t="s">
        <v>508</v>
      </c>
      <c r="C918" s="283" t="s">
        <v>863</v>
      </c>
      <c r="D918" s="347"/>
      <c r="E918" s="347"/>
      <c r="F918" s="519"/>
      <c r="G918" s="346"/>
      <c r="I918" s="295"/>
      <c r="J918" s="296"/>
      <c r="K918" s="297"/>
    </row>
    <row r="919" spans="1:11" s="285" customFormat="1" ht="22.5">
      <c r="A919" s="344"/>
      <c r="B919" s="310" t="s">
        <v>477</v>
      </c>
      <c r="C919" s="283" t="s">
        <v>874</v>
      </c>
      <c r="D919" s="347"/>
      <c r="E919" s="347"/>
      <c r="F919" s="519"/>
      <c r="G919" s="346"/>
      <c r="I919" s="295"/>
      <c r="J919" s="296"/>
      <c r="K919" s="297"/>
    </row>
    <row r="920" spans="1:11" s="285" customFormat="1" ht="45">
      <c r="A920" s="344"/>
      <c r="B920" s="310" t="s">
        <v>466</v>
      </c>
      <c r="C920" s="283" t="s">
        <v>960</v>
      </c>
      <c r="D920" s="347"/>
      <c r="E920" s="347"/>
      <c r="F920" s="519"/>
      <c r="G920" s="346"/>
      <c r="I920" s="295"/>
      <c r="J920" s="296"/>
      <c r="K920" s="297"/>
    </row>
    <row r="921" spans="1:11" s="285" customFormat="1" ht="22.5">
      <c r="A921" s="344"/>
      <c r="B921" s="310" t="s">
        <v>728</v>
      </c>
      <c r="C921" s="283" t="s">
        <v>524</v>
      </c>
      <c r="D921" s="347"/>
      <c r="E921" s="347"/>
      <c r="F921" s="519"/>
      <c r="G921" s="346"/>
      <c r="I921" s="295"/>
      <c r="J921" s="296"/>
      <c r="K921" s="297"/>
    </row>
    <row r="922" spans="1:11" s="285" customFormat="1" ht="48">
      <c r="A922" s="344"/>
      <c r="B922" s="310" t="s">
        <v>478</v>
      </c>
      <c r="C922" s="283" t="s">
        <v>925</v>
      </c>
      <c r="D922" s="347"/>
      <c r="E922" s="347"/>
      <c r="F922" s="519"/>
      <c r="G922" s="346"/>
      <c r="I922" s="295"/>
      <c r="J922" s="296"/>
      <c r="K922" s="297"/>
    </row>
    <row r="923" spans="1:11" s="285" customFormat="1" ht="22.5">
      <c r="A923" s="344"/>
      <c r="B923" s="310" t="s">
        <v>836</v>
      </c>
      <c r="C923" s="283" t="s">
        <v>524</v>
      </c>
      <c r="D923" s="347" t="s">
        <v>297</v>
      </c>
      <c r="E923" s="347">
        <v>4</v>
      </c>
      <c r="F923" s="519"/>
      <c r="G923" s="346">
        <f>IF(OSNOVA!$B$43=1,E923*F923,"")</f>
        <v>0</v>
      </c>
      <c r="I923" s="295"/>
      <c r="J923" s="296"/>
      <c r="K923" s="297"/>
    </row>
    <row r="924" spans="1:11" s="285" customFormat="1">
      <c r="A924" s="344"/>
      <c r="B924" s="310"/>
      <c r="C924" s="283"/>
      <c r="D924" s="347"/>
      <c r="E924" s="347"/>
      <c r="F924" s="519"/>
      <c r="G924" s="346"/>
      <c r="I924" s="295"/>
      <c r="J924" s="296"/>
      <c r="K924" s="297"/>
    </row>
    <row r="925" spans="1:11" s="285" customFormat="1">
      <c r="A925" s="344" t="str">
        <f>$B$35</f>
        <v>V.</v>
      </c>
      <c r="B925" s="343">
        <f>COUNT($A$36:B923)+1</f>
        <v>39</v>
      </c>
      <c r="C925" s="275" t="s">
        <v>1002</v>
      </c>
      <c r="D925" s="347"/>
      <c r="E925" s="347"/>
      <c r="F925" s="519"/>
      <c r="G925" s="346"/>
      <c r="I925" s="295"/>
      <c r="J925" s="296"/>
      <c r="K925" s="297"/>
    </row>
    <row r="926" spans="1:11" s="285" customFormat="1">
      <c r="A926" s="344"/>
      <c r="B926" s="310" t="s">
        <v>715</v>
      </c>
      <c r="C926" s="283" t="s">
        <v>1003</v>
      </c>
      <c r="D926" s="347"/>
      <c r="E926" s="347"/>
      <c r="F926" s="519"/>
      <c r="G926" s="346"/>
      <c r="I926" s="295"/>
      <c r="J926" s="296"/>
      <c r="K926" s="297"/>
    </row>
    <row r="927" spans="1:11" s="285" customFormat="1" ht="22.5">
      <c r="A927" s="344"/>
      <c r="B927" s="310" t="s">
        <v>480</v>
      </c>
      <c r="C927" s="283" t="s">
        <v>996</v>
      </c>
      <c r="D927" s="347"/>
      <c r="E927" s="347"/>
      <c r="F927" s="519"/>
      <c r="G927" s="346"/>
      <c r="I927" s="295"/>
      <c r="J927" s="296"/>
      <c r="K927" s="297"/>
    </row>
    <row r="928" spans="1:11" s="285" customFormat="1" ht="22.5">
      <c r="A928" s="344"/>
      <c r="B928" s="310" t="s">
        <v>849</v>
      </c>
      <c r="C928" s="283" t="s">
        <v>997</v>
      </c>
      <c r="D928" s="347"/>
      <c r="E928" s="347"/>
      <c r="F928" s="519"/>
      <c r="G928" s="346"/>
      <c r="I928" s="295"/>
      <c r="J928" s="296"/>
      <c r="K928" s="297"/>
    </row>
    <row r="929" spans="1:11" s="285" customFormat="1" ht="22.5">
      <c r="A929" s="344"/>
      <c r="B929" s="310" t="s">
        <v>759</v>
      </c>
      <c r="C929" s="283" t="s">
        <v>851</v>
      </c>
      <c r="D929" s="347"/>
      <c r="E929" s="347"/>
      <c r="F929" s="519"/>
      <c r="G929" s="346"/>
      <c r="I929" s="295"/>
      <c r="J929" s="296"/>
      <c r="K929" s="297"/>
    </row>
    <row r="930" spans="1:11" s="285" customFormat="1" ht="22.5">
      <c r="A930" s="344"/>
      <c r="B930" s="310" t="s">
        <v>852</v>
      </c>
      <c r="C930" s="283" t="s">
        <v>992</v>
      </c>
      <c r="D930" s="347"/>
      <c r="E930" s="347"/>
      <c r="F930" s="519"/>
      <c r="G930" s="346"/>
      <c r="I930" s="295"/>
      <c r="J930" s="296"/>
      <c r="K930" s="297"/>
    </row>
    <row r="931" spans="1:11" s="285" customFormat="1" ht="22.5">
      <c r="A931" s="344"/>
      <c r="B931" s="310" t="s">
        <v>467</v>
      </c>
      <c r="C931" s="283" t="s">
        <v>854</v>
      </c>
      <c r="D931" s="347"/>
      <c r="E931" s="347"/>
      <c r="F931" s="519"/>
      <c r="G931" s="346"/>
      <c r="I931" s="295"/>
      <c r="J931" s="296"/>
      <c r="K931" s="297"/>
    </row>
    <row r="932" spans="1:11" s="285" customFormat="1" ht="24">
      <c r="A932" s="344"/>
      <c r="B932" s="310" t="s">
        <v>855</v>
      </c>
      <c r="C932" s="283" t="s">
        <v>994</v>
      </c>
      <c r="D932" s="347"/>
      <c r="E932" s="347"/>
      <c r="F932" s="519"/>
      <c r="G932" s="346"/>
      <c r="I932" s="295"/>
      <c r="J932" s="296"/>
      <c r="K932" s="297"/>
    </row>
    <row r="933" spans="1:11" s="285" customFormat="1">
      <c r="A933" s="344"/>
      <c r="B933" s="310" t="s">
        <v>473</v>
      </c>
      <c r="C933" s="283" t="s">
        <v>524</v>
      </c>
      <c r="D933" s="347"/>
      <c r="E933" s="347"/>
      <c r="F933" s="519"/>
      <c r="G933" s="346"/>
      <c r="I933" s="295"/>
      <c r="J933" s="296"/>
      <c r="K933" s="297"/>
    </row>
    <row r="934" spans="1:11" s="285" customFormat="1">
      <c r="A934" s="344"/>
      <c r="B934" s="310" t="s">
        <v>468</v>
      </c>
      <c r="C934" s="283" t="s">
        <v>955</v>
      </c>
      <c r="D934" s="347"/>
      <c r="E934" s="347"/>
      <c r="F934" s="519"/>
      <c r="G934" s="346"/>
      <c r="I934" s="295"/>
      <c r="J934" s="296"/>
      <c r="K934" s="297"/>
    </row>
    <row r="935" spans="1:11" s="285" customFormat="1">
      <c r="A935" s="344"/>
      <c r="B935" s="310" t="s">
        <v>470</v>
      </c>
      <c r="C935" s="283" t="s">
        <v>479</v>
      </c>
      <c r="D935" s="347"/>
      <c r="E935" s="347"/>
      <c r="F935" s="519"/>
      <c r="G935" s="346"/>
      <c r="I935" s="295"/>
      <c r="J935" s="296"/>
      <c r="K935" s="297"/>
    </row>
    <row r="936" spans="1:11" s="285" customFormat="1">
      <c r="A936" s="344"/>
      <c r="B936" s="310" t="s">
        <v>471</v>
      </c>
      <c r="C936" s="283" t="s">
        <v>890</v>
      </c>
      <c r="D936" s="347"/>
      <c r="E936" s="347"/>
      <c r="F936" s="519"/>
      <c r="G936" s="346"/>
      <c r="I936" s="295"/>
      <c r="J936" s="296"/>
      <c r="K936" s="297"/>
    </row>
    <row r="937" spans="1:11" s="285" customFormat="1" ht="24">
      <c r="A937" s="344"/>
      <c r="B937" s="310" t="s">
        <v>472</v>
      </c>
      <c r="C937" s="283" t="s">
        <v>994</v>
      </c>
      <c r="D937" s="347"/>
      <c r="E937" s="347"/>
      <c r="F937" s="519"/>
      <c r="G937" s="346"/>
      <c r="I937" s="295"/>
      <c r="J937" s="296"/>
      <c r="K937" s="297"/>
    </row>
    <row r="938" spans="1:11" s="285" customFormat="1" ht="22.5">
      <c r="A938" s="344"/>
      <c r="B938" s="310" t="s">
        <v>507</v>
      </c>
      <c r="C938" s="283" t="s">
        <v>524</v>
      </c>
      <c r="D938" s="347"/>
      <c r="E938" s="347"/>
      <c r="F938" s="519"/>
      <c r="G938" s="346"/>
      <c r="I938" s="295"/>
      <c r="J938" s="296"/>
      <c r="K938" s="297"/>
    </row>
    <row r="939" spans="1:11" s="285" customFormat="1" ht="22.5">
      <c r="A939" s="344"/>
      <c r="B939" s="310" t="s">
        <v>474</v>
      </c>
      <c r="C939" s="283" t="s">
        <v>883</v>
      </c>
      <c r="D939" s="347"/>
      <c r="E939" s="347"/>
      <c r="F939" s="519"/>
      <c r="G939" s="346"/>
      <c r="I939" s="295"/>
      <c r="J939" s="296"/>
      <c r="K939" s="297"/>
    </row>
    <row r="940" spans="1:11" s="285" customFormat="1" ht="22.5">
      <c r="A940" s="344"/>
      <c r="B940" s="310" t="s">
        <v>475</v>
      </c>
      <c r="C940" s="283" t="s">
        <v>524</v>
      </c>
      <c r="D940" s="347"/>
      <c r="E940" s="347"/>
      <c r="F940" s="519"/>
      <c r="G940" s="346"/>
      <c r="I940" s="295"/>
      <c r="J940" s="296"/>
      <c r="K940" s="297"/>
    </row>
    <row r="941" spans="1:11" s="285" customFormat="1" ht="22.5">
      <c r="A941" s="344"/>
      <c r="B941" s="310" t="s">
        <v>476</v>
      </c>
      <c r="C941" s="283" t="s">
        <v>524</v>
      </c>
      <c r="D941" s="347"/>
      <c r="E941" s="347"/>
      <c r="F941" s="519"/>
      <c r="G941" s="346"/>
      <c r="I941" s="295"/>
      <c r="J941" s="296"/>
      <c r="K941" s="297"/>
    </row>
    <row r="942" spans="1:11" s="285" customFormat="1" ht="22.5">
      <c r="A942" s="344"/>
      <c r="B942" s="310" t="s">
        <v>856</v>
      </c>
      <c r="C942" s="283" t="s">
        <v>524</v>
      </c>
      <c r="D942" s="347"/>
      <c r="E942" s="347"/>
      <c r="F942" s="519"/>
      <c r="G942" s="346"/>
      <c r="I942" s="295"/>
      <c r="J942" s="296"/>
      <c r="K942" s="297"/>
    </row>
    <row r="943" spans="1:11" s="285" customFormat="1" ht="22.5">
      <c r="A943" s="344"/>
      <c r="B943" s="310" t="s">
        <v>508</v>
      </c>
      <c r="C943" s="283" t="s">
        <v>863</v>
      </c>
      <c r="D943" s="347"/>
      <c r="E943" s="347"/>
      <c r="F943" s="519"/>
      <c r="G943" s="346"/>
      <c r="I943" s="295"/>
      <c r="J943" s="296"/>
      <c r="K943" s="297"/>
    </row>
    <row r="944" spans="1:11" s="285" customFormat="1" ht="22.5">
      <c r="A944" s="344"/>
      <c r="B944" s="310" t="s">
        <v>477</v>
      </c>
      <c r="C944" s="283" t="s">
        <v>874</v>
      </c>
      <c r="D944" s="347"/>
      <c r="E944" s="347"/>
      <c r="F944" s="519"/>
      <c r="G944" s="346"/>
      <c r="I944" s="295"/>
      <c r="J944" s="296"/>
      <c r="K944" s="297"/>
    </row>
    <row r="945" spans="1:11" s="285" customFormat="1" ht="45">
      <c r="A945" s="344"/>
      <c r="B945" s="310" t="s">
        <v>466</v>
      </c>
      <c r="C945" s="283" t="s">
        <v>524</v>
      </c>
      <c r="D945" s="347"/>
      <c r="E945" s="347"/>
      <c r="F945" s="519"/>
      <c r="G945" s="346"/>
      <c r="I945" s="295"/>
      <c r="J945" s="296"/>
      <c r="K945" s="297"/>
    </row>
    <row r="946" spans="1:11" s="285" customFormat="1" ht="22.5">
      <c r="A946" s="344"/>
      <c r="B946" s="310" t="s">
        <v>728</v>
      </c>
      <c r="C946" s="283" t="s">
        <v>524</v>
      </c>
      <c r="D946" s="347"/>
      <c r="E946" s="347"/>
      <c r="F946" s="519"/>
      <c r="G946" s="346"/>
      <c r="I946" s="295"/>
      <c r="J946" s="296"/>
      <c r="K946" s="297"/>
    </row>
    <row r="947" spans="1:11" s="285" customFormat="1" ht="48">
      <c r="A947" s="344"/>
      <c r="B947" s="310" t="s">
        <v>478</v>
      </c>
      <c r="C947" s="283" t="s">
        <v>925</v>
      </c>
      <c r="D947" s="347"/>
      <c r="E947" s="347"/>
      <c r="F947" s="519"/>
      <c r="G947" s="346"/>
      <c r="I947" s="295"/>
      <c r="J947" s="296"/>
      <c r="K947" s="297"/>
    </row>
    <row r="948" spans="1:11" s="285" customFormat="1" ht="22.5">
      <c r="A948" s="344"/>
      <c r="B948" s="310" t="s">
        <v>836</v>
      </c>
      <c r="C948" s="283" t="s">
        <v>524</v>
      </c>
      <c r="D948" s="347" t="s">
        <v>297</v>
      </c>
      <c r="E948" s="347">
        <v>2</v>
      </c>
      <c r="F948" s="519"/>
      <c r="G948" s="346">
        <f>IF(OSNOVA!$B$43=1,E948*F948,"")</f>
        <v>0</v>
      </c>
      <c r="I948" s="295"/>
      <c r="J948" s="296"/>
      <c r="K948" s="297"/>
    </row>
    <row r="949" spans="1:11" s="285" customFormat="1">
      <c r="A949" s="344"/>
      <c r="B949" s="310"/>
      <c r="C949" s="283"/>
      <c r="D949" s="347"/>
      <c r="E949" s="347"/>
      <c r="F949" s="519"/>
      <c r="G949" s="346"/>
      <c r="I949" s="295"/>
      <c r="J949" s="296"/>
      <c r="K949" s="297"/>
    </row>
    <row r="950" spans="1:11" s="285" customFormat="1">
      <c r="A950" s="344" t="str">
        <f>$B$35</f>
        <v>V.</v>
      </c>
      <c r="B950" s="343">
        <f>COUNT($A$36:B948)+1</f>
        <v>40</v>
      </c>
      <c r="C950" s="275" t="s">
        <v>1004</v>
      </c>
      <c r="D950" s="347"/>
      <c r="E950" s="347"/>
      <c r="F950" s="519"/>
      <c r="G950" s="346"/>
      <c r="I950" s="295"/>
      <c r="J950" s="296"/>
      <c r="K950" s="297"/>
    </row>
    <row r="951" spans="1:11" s="285" customFormat="1">
      <c r="A951" s="344"/>
      <c r="B951" s="310" t="s">
        <v>715</v>
      </c>
      <c r="C951" s="283" t="s">
        <v>1005</v>
      </c>
      <c r="D951" s="347"/>
      <c r="E951" s="347"/>
      <c r="F951" s="519"/>
      <c r="G951" s="346"/>
      <c r="I951" s="295"/>
      <c r="J951" s="296"/>
      <c r="K951" s="297"/>
    </row>
    <row r="952" spans="1:11" s="285" customFormat="1" ht="22.5">
      <c r="A952" s="344"/>
      <c r="B952" s="310" t="s">
        <v>480</v>
      </c>
      <c r="C952" s="283" t="s">
        <v>996</v>
      </c>
      <c r="D952" s="347"/>
      <c r="E952" s="347"/>
      <c r="F952" s="519"/>
      <c r="G952" s="346"/>
      <c r="I952" s="295"/>
      <c r="J952" s="296"/>
      <c r="K952" s="297"/>
    </row>
    <row r="953" spans="1:11" s="285" customFormat="1" ht="22.5">
      <c r="A953" s="344"/>
      <c r="B953" s="310" t="s">
        <v>849</v>
      </c>
      <c r="C953" s="283" t="s">
        <v>997</v>
      </c>
      <c r="D953" s="347"/>
      <c r="E953" s="347"/>
      <c r="F953" s="519"/>
      <c r="G953" s="346"/>
      <c r="I953" s="295"/>
      <c r="J953" s="296"/>
      <c r="K953" s="297"/>
    </row>
    <row r="954" spans="1:11" s="285" customFormat="1" ht="22.5">
      <c r="A954" s="344"/>
      <c r="B954" s="310" t="s">
        <v>759</v>
      </c>
      <c r="C954" s="283" t="s">
        <v>851</v>
      </c>
      <c r="D954" s="347"/>
      <c r="E954" s="347"/>
      <c r="F954" s="519"/>
      <c r="G954" s="346"/>
      <c r="I954" s="295"/>
      <c r="J954" s="296"/>
      <c r="K954" s="297"/>
    </row>
    <row r="955" spans="1:11" s="285" customFormat="1" ht="22.5">
      <c r="A955" s="344"/>
      <c r="B955" s="310" t="s">
        <v>852</v>
      </c>
      <c r="C955" s="283" t="s">
        <v>1006</v>
      </c>
      <c r="D955" s="347"/>
      <c r="E955" s="347"/>
      <c r="F955" s="519"/>
      <c r="G955" s="346"/>
      <c r="I955" s="295"/>
      <c r="J955" s="296"/>
      <c r="K955" s="297"/>
    </row>
    <row r="956" spans="1:11" s="285" customFormat="1" ht="22.5">
      <c r="A956" s="344"/>
      <c r="B956" s="310" t="s">
        <v>467</v>
      </c>
      <c r="C956" s="283" t="s">
        <v>854</v>
      </c>
      <c r="D956" s="347"/>
      <c r="E956" s="347"/>
      <c r="F956" s="519"/>
      <c r="G956" s="346"/>
      <c r="I956" s="295"/>
      <c r="J956" s="296"/>
      <c r="K956" s="297"/>
    </row>
    <row r="957" spans="1:11" s="285" customFormat="1" ht="36">
      <c r="A957" s="344"/>
      <c r="B957" s="310" t="s">
        <v>855</v>
      </c>
      <c r="C957" s="283" t="s">
        <v>954</v>
      </c>
      <c r="D957" s="347"/>
      <c r="E957" s="347"/>
      <c r="F957" s="519"/>
      <c r="G957" s="346"/>
      <c r="I957" s="295"/>
      <c r="J957" s="296"/>
      <c r="K957" s="297"/>
    </row>
    <row r="958" spans="1:11" s="285" customFormat="1">
      <c r="A958" s="344"/>
      <c r="B958" s="310" t="s">
        <v>473</v>
      </c>
      <c r="C958" s="283" t="s">
        <v>524</v>
      </c>
      <c r="D958" s="347"/>
      <c r="E958" s="347"/>
      <c r="F958" s="519"/>
      <c r="G958" s="346"/>
      <c r="I958" s="295"/>
      <c r="J958" s="296"/>
      <c r="K958" s="297"/>
    </row>
    <row r="959" spans="1:11" s="285" customFormat="1">
      <c r="A959" s="344"/>
      <c r="B959" s="310" t="s">
        <v>468</v>
      </c>
      <c r="C959" s="283" t="s">
        <v>955</v>
      </c>
      <c r="D959" s="347"/>
      <c r="E959" s="347"/>
      <c r="F959" s="519"/>
      <c r="G959" s="346"/>
      <c r="I959" s="295"/>
      <c r="J959" s="296"/>
      <c r="K959" s="297"/>
    </row>
    <row r="960" spans="1:11" s="285" customFormat="1">
      <c r="A960" s="344"/>
      <c r="B960" s="310" t="s">
        <v>470</v>
      </c>
      <c r="C960" s="283" t="s">
        <v>479</v>
      </c>
      <c r="D960" s="347"/>
      <c r="E960" s="347"/>
      <c r="F960" s="519"/>
      <c r="G960" s="346"/>
      <c r="I960" s="295"/>
      <c r="J960" s="296"/>
      <c r="K960" s="297"/>
    </row>
    <row r="961" spans="1:11" s="285" customFormat="1">
      <c r="A961" s="344"/>
      <c r="B961" s="310" t="s">
        <v>471</v>
      </c>
      <c r="C961" s="283" t="s">
        <v>890</v>
      </c>
      <c r="D961" s="347"/>
      <c r="E961" s="347"/>
      <c r="F961" s="519"/>
      <c r="G961" s="346"/>
      <c r="I961" s="295"/>
      <c r="J961" s="296"/>
      <c r="K961" s="297"/>
    </row>
    <row r="962" spans="1:11" s="285" customFormat="1">
      <c r="A962" s="344"/>
      <c r="B962" s="310" t="s">
        <v>472</v>
      </c>
      <c r="C962" s="283" t="s">
        <v>957</v>
      </c>
      <c r="D962" s="347"/>
      <c r="E962" s="347"/>
      <c r="F962" s="519"/>
      <c r="G962" s="346"/>
      <c r="I962" s="295"/>
      <c r="J962" s="296"/>
      <c r="K962" s="297"/>
    </row>
    <row r="963" spans="1:11" s="285" customFormat="1" ht="22.5">
      <c r="A963" s="344"/>
      <c r="B963" s="310" t="s">
        <v>507</v>
      </c>
      <c r="C963" s="283" t="s">
        <v>524</v>
      </c>
      <c r="D963" s="347"/>
      <c r="E963" s="347"/>
      <c r="F963" s="519"/>
      <c r="G963" s="346"/>
      <c r="I963" s="295"/>
      <c r="J963" s="296"/>
      <c r="K963" s="297"/>
    </row>
    <row r="964" spans="1:11" s="285" customFormat="1" ht="22.5">
      <c r="A964" s="344"/>
      <c r="B964" s="310" t="s">
        <v>474</v>
      </c>
      <c r="C964" s="283" t="s">
        <v>910</v>
      </c>
      <c r="D964" s="347"/>
      <c r="E964" s="347"/>
      <c r="F964" s="519"/>
      <c r="G964" s="346"/>
      <c r="I964" s="295"/>
      <c r="J964" s="296"/>
      <c r="K964" s="297"/>
    </row>
    <row r="965" spans="1:11" s="285" customFormat="1" ht="22.5">
      <c r="A965" s="344"/>
      <c r="B965" s="310" t="s">
        <v>475</v>
      </c>
      <c r="C965" s="283" t="s">
        <v>524</v>
      </c>
      <c r="D965" s="347"/>
      <c r="E965" s="347"/>
      <c r="F965" s="519"/>
      <c r="G965" s="346"/>
      <c r="I965" s="295"/>
      <c r="J965" s="296"/>
      <c r="K965" s="297"/>
    </row>
    <row r="966" spans="1:11" s="285" customFormat="1" ht="22.5">
      <c r="A966" s="344"/>
      <c r="B966" s="310" t="s">
        <v>476</v>
      </c>
      <c r="C966" s="283" t="s">
        <v>524</v>
      </c>
      <c r="D966" s="347"/>
      <c r="E966" s="347"/>
      <c r="F966" s="519"/>
      <c r="G966" s="346"/>
      <c r="I966" s="295"/>
      <c r="J966" s="296"/>
      <c r="K966" s="297"/>
    </row>
    <row r="967" spans="1:11" s="285" customFormat="1" ht="22.5">
      <c r="A967" s="344"/>
      <c r="B967" s="310" t="s">
        <v>856</v>
      </c>
      <c r="C967" s="283" t="s">
        <v>524</v>
      </c>
      <c r="D967" s="347"/>
      <c r="E967" s="347"/>
      <c r="F967" s="519"/>
      <c r="G967" s="346"/>
      <c r="I967" s="295"/>
      <c r="J967" s="296"/>
      <c r="K967" s="297"/>
    </row>
    <row r="968" spans="1:11" s="285" customFormat="1" ht="22.5">
      <c r="A968" s="344"/>
      <c r="B968" s="310" t="s">
        <v>508</v>
      </c>
      <c r="C968" s="283" t="s">
        <v>863</v>
      </c>
      <c r="D968" s="347"/>
      <c r="E968" s="347"/>
      <c r="F968" s="519"/>
      <c r="G968" s="346"/>
      <c r="I968" s="295"/>
      <c r="J968" s="296"/>
      <c r="K968" s="297"/>
    </row>
    <row r="969" spans="1:11" s="285" customFormat="1" ht="22.5">
      <c r="A969" s="344"/>
      <c r="B969" s="310" t="s">
        <v>477</v>
      </c>
      <c r="C969" s="283" t="s">
        <v>874</v>
      </c>
      <c r="D969" s="347"/>
      <c r="E969" s="347"/>
      <c r="F969" s="519"/>
      <c r="G969" s="346"/>
      <c r="I969" s="295"/>
      <c r="J969" s="296"/>
      <c r="K969" s="297"/>
    </row>
    <row r="970" spans="1:11" s="285" customFormat="1" ht="45">
      <c r="A970" s="344"/>
      <c r="B970" s="310" t="s">
        <v>466</v>
      </c>
      <c r="C970" s="283" t="s">
        <v>960</v>
      </c>
      <c r="D970" s="347"/>
      <c r="E970" s="347"/>
      <c r="F970" s="519"/>
      <c r="G970" s="346"/>
      <c r="I970" s="295"/>
      <c r="J970" s="296"/>
      <c r="K970" s="297"/>
    </row>
    <row r="971" spans="1:11" s="285" customFormat="1" ht="22.5">
      <c r="A971" s="344"/>
      <c r="B971" s="310" t="s">
        <v>728</v>
      </c>
      <c r="C971" s="283" t="s">
        <v>524</v>
      </c>
      <c r="D971" s="347"/>
      <c r="E971" s="347"/>
      <c r="F971" s="519"/>
      <c r="G971" s="346"/>
      <c r="I971" s="295"/>
      <c r="J971" s="296"/>
      <c r="K971" s="297"/>
    </row>
    <row r="972" spans="1:11" s="285" customFormat="1" ht="48">
      <c r="A972" s="344"/>
      <c r="B972" s="310" t="s">
        <v>478</v>
      </c>
      <c r="C972" s="283" t="s">
        <v>925</v>
      </c>
      <c r="D972" s="347"/>
      <c r="E972" s="347"/>
      <c r="F972" s="519"/>
      <c r="G972" s="346"/>
      <c r="I972" s="295"/>
      <c r="J972" s="296"/>
      <c r="K972" s="297"/>
    </row>
    <row r="973" spans="1:11" s="285" customFormat="1" ht="22.5">
      <c r="A973" s="344"/>
      <c r="B973" s="310" t="s">
        <v>836</v>
      </c>
      <c r="C973" s="283" t="s">
        <v>524</v>
      </c>
      <c r="D973" s="347" t="s">
        <v>297</v>
      </c>
      <c r="E973" s="347">
        <v>11</v>
      </c>
      <c r="F973" s="519"/>
      <c r="G973" s="346">
        <f>IF(OSNOVA!$B$43=1,E973*F973,"")</f>
        <v>0</v>
      </c>
      <c r="I973" s="295"/>
      <c r="J973" s="296"/>
      <c r="K973" s="297"/>
    </row>
    <row r="974" spans="1:11" s="285" customFormat="1">
      <c r="A974" s="344"/>
      <c r="B974" s="310"/>
      <c r="C974" s="283"/>
      <c r="D974" s="347"/>
      <c r="E974" s="347"/>
      <c r="F974" s="519"/>
      <c r="G974" s="346"/>
      <c r="I974" s="295"/>
      <c r="J974" s="296"/>
      <c r="K974" s="297"/>
    </row>
    <row r="975" spans="1:11" s="285" customFormat="1">
      <c r="A975" s="344" t="str">
        <f>$B$35</f>
        <v>V.</v>
      </c>
      <c r="B975" s="343">
        <f>COUNT($A$36:B973)+1</f>
        <v>41</v>
      </c>
      <c r="C975" s="275" t="s">
        <v>1007</v>
      </c>
      <c r="D975" s="347"/>
      <c r="E975" s="347"/>
      <c r="F975" s="519"/>
      <c r="G975" s="346"/>
      <c r="I975" s="295"/>
      <c r="J975" s="296"/>
      <c r="K975" s="297"/>
    </row>
    <row r="976" spans="1:11" s="285" customFormat="1">
      <c r="A976" s="344"/>
      <c r="B976" s="310" t="s">
        <v>715</v>
      </c>
      <c r="C976" s="283" t="s">
        <v>991</v>
      </c>
      <c r="D976" s="347"/>
      <c r="E976" s="347"/>
      <c r="F976" s="519"/>
      <c r="G976" s="346"/>
      <c r="I976" s="295"/>
      <c r="J976" s="296"/>
      <c r="K976" s="297"/>
    </row>
    <row r="977" spans="1:11" s="285" customFormat="1" ht="22.5">
      <c r="A977" s="344"/>
      <c r="B977" s="310" t="s">
        <v>480</v>
      </c>
      <c r="C977" s="283" t="s">
        <v>996</v>
      </c>
      <c r="D977" s="347"/>
      <c r="E977" s="347"/>
      <c r="F977" s="519"/>
      <c r="G977" s="346"/>
      <c r="I977" s="295"/>
      <c r="J977" s="296"/>
      <c r="K977" s="297"/>
    </row>
    <row r="978" spans="1:11" s="285" customFormat="1" ht="22.5">
      <c r="A978" s="344"/>
      <c r="B978" s="310" t="s">
        <v>849</v>
      </c>
      <c r="C978" s="283" t="s">
        <v>997</v>
      </c>
      <c r="D978" s="347"/>
      <c r="E978" s="347"/>
      <c r="F978" s="519"/>
      <c r="G978" s="346"/>
      <c r="I978" s="295"/>
      <c r="J978" s="296"/>
      <c r="K978" s="297"/>
    </row>
    <row r="979" spans="1:11" s="285" customFormat="1" ht="22.5">
      <c r="A979" s="344"/>
      <c r="B979" s="310" t="s">
        <v>759</v>
      </c>
      <c r="C979" s="283" t="s">
        <v>851</v>
      </c>
      <c r="D979" s="347"/>
      <c r="E979" s="347"/>
      <c r="F979" s="519"/>
      <c r="G979" s="346"/>
      <c r="I979" s="295"/>
      <c r="J979" s="296"/>
      <c r="K979" s="297"/>
    </row>
    <row r="980" spans="1:11" s="285" customFormat="1" ht="22.5">
      <c r="A980" s="344"/>
      <c r="B980" s="310" t="s">
        <v>852</v>
      </c>
      <c r="C980" s="283" t="s">
        <v>868</v>
      </c>
      <c r="D980" s="347"/>
      <c r="E980" s="347"/>
      <c r="F980" s="519"/>
      <c r="G980" s="346"/>
      <c r="I980" s="295"/>
      <c r="J980" s="296"/>
      <c r="K980" s="297"/>
    </row>
    <row r="981" spans="1:11" s="285" customFormat="1" ht="22.5">
      <c r="A981" s="344"/>
      <c r="B981" s="310" t="s">
        <v>467</v>
      </c>
      <c r="C981" s="283" t="s">
        <v>854</v>
      </c>
      <c r="D981" s="347"/>
      <c r="E981" s="347"/>
      <c r="F981" s="519"/>
      <c r="G981" s="346"/>
      <c r="I981" s="295"/>
      <c r="J981" s="296"/>
      <c r="K981" s="297"/>
    </row>
    <row r="982" spans="1:11" s="285" customFormat="1" ht="24">
      <c r="A982" s="344"/>
      <c r="B982" s="310" t="s">
        <v>855</v>
      </c>
      <c r="C982" s="283" t="s">
        <v>994</v>
      </c>
      <c r="D982" s="347"/>
      <c r="E982" s="347"/>
      <c r="F982" s="519"/>
      <c r="G982" s="346"/>
      <c r="I982" s="295"/>
      <c r="J982" s="296"/>
      <c r="K982" s="297"/>
    </row>
    <row r="983" spans="1:11" s="285" customFormat="1">
      <c r="A983" s="344"/>
      <c r="B983" s="310" t="s">
        <v>473</v>
      </c>
      <c r="C983" s="283" t="s">
        <v>524</v>
      </c>
      <c r="D983" s="347"/>
      <c r="E983" s="347"/>
      <c r="F983" s="519"/>
      <c r="G983" s="346"/>
      <c r="I983" s="295"/>
      <c r="J983" s="296"/>
      <c r="K983" s="297"/>
    </row>
    <row r="984" spans="1:11" s="285" customFormat="1">
      <c r="A984" s="344"/>
      <c r="B984" s="310" t="s">
        <v>468</v>
      </c>
      <c r="C984" s="283" t="s">
        <v>955</v>
      </c>
      <c r="D984" s="347"/>
      <c r="E984" s="347"/>
      <c r="F984" s="519"/>
      <c r="G984" s="346"/>
      <c r="I984" s="295"/>
      <c r="J984" s="296"/>
      <c r="K984" s="297"/>
    </row>
    <row r="985" spans="1:11" s="285" customFormat="1">
      <c r="A985" s="344"/>
      <c r="B985" s="310" t="s">
        <v>470</v>
      </c>
      <c r="C985" s="283" t="s">
        <v>479</v>
      </c>
      <c r="D985" s="347"/>
      <c r="E985" s="347"/>
      <c r="F985" s="519"/>
      <c r="G985" s="346"/>
      <c r="I985" s="295"/>
      <c r="J985" s="296"/>
      <c r="K985" s="297"/>
    </row>
    <row r="986" spans="1:11" s="285" customFormat="1">
      <c r="A986" s="344"/>
      <c r="B986" s="310" t="s">
        <v>471</v>
      </c>
      <c r="C986" s="283" t="s">
        <v>890</v>
      </c>
      <c r="D986" s="347"/>
      <c r="E986" s="347"/>
      <c r="F986" s="519"/>
      <c r="G986" s="346"/>
      <c r="I986" s="295"/>
      <c r="J986" s="296"/>
      <c r="K986" s="297"/>
    </row>
    <row r="987" spans="1:11" s="285" customFormat="1" ht="24">
      <c r="A987" s="344"/>
      <c r="B987" s="310" t="s">
        <v>472</v>
      </c>
      <c r="C987" s="283" t="s">
        <v>994</v>
      </c>
      <c r="D987" s="347"/>
      <c r="E987" s="347"/>
      <c r="F987" s="519"/>
      <c r="G987" s="346"/>
      <c r="I987" s="295"/>
      <c r="J987" s="296"/>
      <c r="K987" s="297"/>
    </row>
    <row r="988" spans="1:11" s="285" customFormat="1" ht="22.5">
      <c r="A988" s="344"/>
      <c r="B988" s="310" t="s">
        <v>507</v>
      </c>
      <c r="C988" s="283" t="s">
        <v>524</v>
      </c>
      <c r="D988" s="347"/>
      <c r="E988" s="347"/>
      <c r="F988" s="519"/>
      <c r="G988" s="346"/>
      <c r="I988" s="295"/>
      <c r="J988" s="296"/>
      <c r="K988" s="297"/>
    </row>
    <row r="989" spans="1:11" s="285" customFormat="1" ht="22.5">
      <c r="A989" s="344"/>
      <c r="B989" s="310" t="s">
        <v>474</v>
      </c>
      <c r="C989" s="283" t="s">
        <v>910</v>
      </c>
      <c r="D989" s="347"/>
      <c r="E989" s="347"/>
      <c r="F989" s="519"/>
      <c r="G989" s="346"/>
      <c r="I989" s="295"/>
      <c r="J989" s="296"/>
      <c r="K989" s="297"/>
    </row>
    <row r="990" spans="1:11" s="285" customFormat="1" ht="22.5">
      <c r="A990" s="344"/>
      <c r="B990" s="310" t="s">
        <v>475</v>
      </c>
      <c r="C990" s="283" t="s">
        <v>524</v>
      </c>
      <c r="D990" s="347"/>
      <c r="E990" s="347"/>
      <c r="F990" s="519"/>
      <c r="G990" s="346"/>
      <c r="I990" s="295"/>
      <c r="J990" s="296"/>
      <c r="K990" s="297"/>
    </row>
    <row r="991" spans="1:11" s="285" customFormat="1" ht="22.5">
      <c r="A991" s="344"/>
      <c r="B991" s="310" t="s">
        <v>476</v>
      </c>
      <c r="C991" s="283" t="s">
        <v>524</v>
      </c>
      <c r="D991" s="347"/>
      <c r="E991" s="347"/>
      <c r="F991" s="519"/>
      <c r="G991" s="346"/>
      <c r="I991" s="295"/>
      <c r="J991" s="296"/>
      <c r="K991" s="297"/>
    </row>
    <row r="992" spans="1:11" s="285" customFormat="1" ht="22.5">
      <c r="A992" s="344"/>
      <c r="B992" s="310" t="s">
        <v>856</v>
      </c>
      <c r="C992" s="283" t="s">
        <v>524</v>
      </c>
      <c r="D992" s="347"/>
      <c r="E992" s="347"/>
      <c r="F992" s="519"/>
      <c r="G992" s="346"/>
      <c r="I992" s="295"/>
      <c r="J992" s="296"/>
      <c r="K992" s="297"/>
    </row>
    <row r="993" spans="1:11" s="285" customFormat="1" ht="22.5">
      <c r="A993" s="344"/>
      <c r="B993" s="310" t="s">
        <v>508</v>
      </c>
      <c r="C993" s="283" t="s">
        <v>863</v>
      </c>
      <c r="D993" s="347"/>
      <c r="E993" s="347"/>
      <c r="F993" s="519"/>
      <c r="G993" s="346"/>
      <c r="I993" s="295"/>
      <c r="J993" s="296"/>
      <c r="K993" s="297"/>
    </row>
    <row r="994" spans="1:11" s="285" customFormat="1" ht="22.5">
      <c r="A994" s="344"/>
      <c r="B994" s="310" t="s">
        <v>477</v>
      </c>
      <c r="C994" s="283" t="s">
        <v>874</v>
      </c>
      <c r="D994" s="347"/>
      <c r="E994" s="347"/>
      <c r="F994" s="519"/>
      <c r="G994" s="346"/>
      <c r="I994" s="295"/>
      <c r="J994" s="296"/>
      <c r="K994" s="297"/>
    </row>
    <row r="995" spans="1:11" s="285" customFormat="1" ht="45">
      <c r="A995" s="344"/>
      <c r="B995" s="310" t="s">
        <v>466</v>
      </c>
      <c r="C995" s="283" t="s">
        <v>524</v>
      </c>
      <c r="D995" s="347"/>
      <c r="E995" s="347"/>
      <c r="F995" s="519"/>
      <c r="G995" s="346"/>
      <c r="I995" s="295"/>
      <c r="J995" s="296"/>
      <c r="K995" s="297"/>
    </row>
    <row r="996" spans="1:11" s="285" customFormat="1" ht="22.5">
      <c r="A996" s="344"/>
      <c r="B996" s="310" t="s">
        <v>728</v>
      </c>
      <c r="C996" s="283" t="s">
        <v>524</v>
      </c>
      <c r="D996" s="347"/>
      <c r="E996" s="347"/>
      <c r="F996" s="519"/>
      <c r="G996" s="346"/>
      <c r="I996" s="295"/>
      <c r="J996" s="296"/>
      <c r="K996" s="297"/>
    </row>
    <row r="997" spans="1:11" s="285" customFormat="1" ht="48">
      <c r="A997" s="344"/>
      <c r="B997" s="310" t="s">
        <v>478</v>
      </c>
      <c r="C997" s="283" t="s">
        <v>925</v>
      </c>
      <c r="D997" s="347"/>
      <c r="E997" s="347"/>
      <c r="F997" s="519"/>
      <c r="G997" s="346"/>
      <c r="I997" s="295"/>
      <c r="J997" s="296"/>
      <c r="K997" s="297"/>
    </row>
    <row r="998" spans="1:11" s="285" customFormat="1" ht="22.5">
      <c r="A998" s="344"/>
      <c r="B998" s="310" t="s">
        <v>836</v>
      </c>
      <c r="C998" s="283" t="s">
        <v>524</v>
      </c>
      <c r="D998" s="347" t="s">
        <v>297</v>
      </c>
      <c r="E998" s="347">
        <v>1</v>
      </c>
      <c r="F998" s="519"/>
      <c r="G998" s="346">
        <f>IF(OSNOVA!$B$43=1,E998*F998,"")</f>
        <v>0</v>
      </c>
      <c r="I998" s="295"/>
      <c r="J998" s="296"/>
      <c r="K998" s="297"/>
    </row>
    <row r="999" spans="1:11" s="285" customFormat="1">
      <c r="A999" s="344"/>
      <c r="B999" s="310"/>
      <c r="C999" s="283"/>
      <c r="D999" s="347"/>
      <c r="E999" s="347"/>
      <c r="F999" s="519"/>
      <c r="G999" s="346"/>
      <c r="I999" s="295"/>
      <c r="J999" s="296"/>
      <c r="K999" s="297"/>
    </row>
    <row r="1000" spans="1:11" s="285" customFormat="1">
      <c r="A1000" s="344" t="str">
        <f>$B$35</f>
        <v>V.</v>
      </c>
      <c r="B1000" s="343">
        <f>COUNT($A$36:B998)+1</f>
        <v>42</v>
      </c>
      <c r="C1000" s="275" t="s">
        <v>1008</v>
      </c>
      <c r="D1000" s="347"/>
      <c r="E1000" s="347"/>
      <c r="F1000" s="519"/>
      <c r="G1000" s="346"/>
      <c r="I1000" s="295"/>
      <c r="J1000" s="296"/>
      <c r="K1000" s="297"/>
    </row>
    <row r="1001" spans="1:11" s="285" customFormat="1">
      <c r="A1001" s="344"/>
      <c r="B1001" s="310" t="s">
        <v>715</v>
      </c>
      <c r="C1001" s="283" t="s">
        <v>988</v>
      </c>
      <c r="D1001" s="347"/>
      <c r="E1001" s="347"/>
      <c r="F1001" s="519"/>
      <c r="G1001" s="346"/>
      <c r="I1001" s="295"/>
      <c r="J1001" s="296"/>
      <c r="K1001" s="297"/>
    </row>
    <row r="1002" spans="1:11" s="285" customFormat="1" ht="22.5">
      <c r="A1002" s="344"/>
      <c r="B1002" s="310" t="s">
        <v>480</v>
      </c>
      <c r="C1002" s="283" t="s">
        <v>996</v>
      </c>
      <c r="D1002" s="347"/>
      <c r="E1002" s="347"/>
      <c r="F1002" s="519"/>
      <c r="G1002" s="346"/>
      <c r="I1002" s="295"/>
      <c r="J1002" s="296"/>
      <c r="K1002" s="297"/>
    </row>
    <row r="1003" spans="1:11" s="285" customFormat="1" ht="22.5">
      <c r="A1003" s="344"/>
      <c r="B1003" s="310" t="s">
        <v>849</v>
      </c>
      <c r="C1003" s="283" t="s">
        <v>997</v>
      </c>
      <c r="D1003" s="347"/>
      <c r="E1003" s="347"/>
      <c r="F1003" s="519"/>
      <c r="G1003" s="346"/>
      <c r="I1003" s="295"/>
      <c r="J1003" s="296"/>
      <c r="K1003" s="297"/>
    </row>
    <row r="1004" spans="1:11" s="285" customFormat="1" ht="22.5">
      <c r="A1004" s="344"/>
      <c r="B1004" s="310" t="s">
        <v>759</v>
      </c>
      <c r="C1004" s="283" t="s">
        <v>851</v>
      </c>
      <c r="D1004" s="347"/>
      <c r="E1004" s="347"/>
      <c r="F1004" s="519"/>
      <c r="G1004" s="346"/>
      <c r="I1004" s="295"/>
      <c r="J1004" s="296"/>
      <c r="K1004" s="297"/>
    </row>
    <row r="1005" spans="1:11" s="285" customFormat="1" ht="22.5">
      <c r="A1005" s="344"/>
      <c r="B1005" s="310" t="s">
        <v>852</v>
      </c>
      <c r="C1005" s="283" t="s">
        <v>853</v>
      </c>
      <c r="D1005" s="347"/>
      <c r="E1005" s="347"/>
      <c r="F1005" s="519"/>
      <c r="G1005" s="346"/>
      <c r="I1005" s="295"/>
      <c r="J1005" s="296"/>
      <c r="K1005" s="297"/>
    </row>
    <row r="1006" spans="1:11" s="285" customFormat="1" ht="22.5">
      <c r="A1006" s="344"/>
      <c r="B1006" s="310" t="s">
        <v>467</v>
      </c>
      <c r="C1006" s="283" t="s">
        <v>854</v>
      </c>
      <c r="D1006" s="347"/>
      <c r="E1006" s="347"/>
      <c r="F1006" s="519"/>
      <c r="G1006" s="346"/>
      <c r="I1006" s="295"/>
      <c r="J1006" s="296"/>
      <c r="K1006" s="297"/>
    </row>
    <row r="1007" spans="1:11" s="285" customFormat="1" ht="36">
      <c r="A1007" s="344"/>
      <c r="B1007" s="310" t="s">
        <v>855</v>
      </c>
      <c r="C1007" s="283" t="s">
        <v>954</v>
      </c>
      <c r="D1007" s="347"/>
      <c r="E1007" s="347"/>
      <c r="F1007" s="519"/>
      <c r="G1007" s="346"/>
      <c r="I1007" s="295"/>
      <c r="J1007" s="296"/>
      <c r="K1007" s="297"/>
    </row>
    <row r="1008" spans="1:11" s="285" customFormat="1">
      <c r="A1008" s="344"/>
      <c r="B1008" s="310" t="s">
        <v>473</v>
      </c>
      <c r="C1008" s="283" t="s">
        <v>524</v>
      </c>
      <c r="D1008" s="347"/>
      <c r="E1008" s="347"/>
      <c r="F1008" s="519"/>
      <c r="G1008" s="346"/>
      <c r="I1008" s="295"/>
      <c r="J1008" s="296"/>
      <c r="K1008" s="297"/>
    </row>
    <row r="1009" spans="1:11" s="285" customFormat="1">
      <c r="A1009" s="344"/>
      <c r="B1009" s="310" t="s">
        <v>468</v>
      </c>
      <c r="C1009" s="283" t="s">
        <v>955</v>
      </c>
      <c r="D1009" s="347"/>
      <c r="E1009" s="347"/>
      <c r="F1009" s="519"/>
      <c r="G1009" s="346"/>
      <c r="I1009" s="295"/>
      <c r="J1009" s="296"/>
      <c r="K1009" s="297"/>
    </row>
    <row r="1010" spans="1:11" s="285" customFormat="1">
      <c r="A1010" s="344"/>
      <c r="B1010" s="310" t="s">
        <v>470</v>
      </c>
      <c r="C1010" s="283" t="s">
        <v>1009</v>
      </c>
      <c r="D1010" s="347"/>
      <c r="E1010" s="347"/>
      <c r="F1010" s="519"/>
      <c r="G1010" s="346"/>
      <c r="I1010" s="295"/>
      <c r="J1010" s="296"/>
      <c r="K1010" s="297"/>
    </row>
    <row r="1011" spans="1:11" s="285" customFormat="1" ht="36">
      <c r="A1011" s="344"/>
      <c r="B1011" s="310" t="s">
        <v>471</v>
      </c>
      <c r="C1011" s="283" t="s">
        <v>869</v>
      </c>
      <c r="D1011" s="347"/>
      <c r="E1011" s="347"/>
      <c r="F1011" s="519"/>
      <c r="G1011" s="346"/>
      <c r="I1011" s="295"/>
      <c r="J1011" s="296"/>
      <c r="K1011" s="297"/>
    </row>
    <row r="1012" spans="1:11" s="285" customFormat="1">
      <c r="A1012" s="344"/>
      <c r="B1012" s="310" t="s">
        <v>472</v>
      </c>
      <c r="C1012" s="283" t="s">
        <v>957</v>
      </c>
      <c r="D1012" s="347"/>
      <c r="E1012" s="347"/>
      <c r="F1012" s="519"/>
      <c r="G1012" s="346"/>
      <c r="I1012" s="295"/>
      <c r="J1012" s="296"/>
      <c r="K1012" s="297"/>
    </row>
    <row r="1013" spans="1:11" s="285" customFormat="1" ht="22.5">
      <c r="A1013" s="344"/>
      <c r="B1013" s="310" t="s">
        <v>507</v>
      </c>
      <c r="C1013" s="283" t="s">
        <v>524</v>
      </c>
      <c r="D1013" s="347"/>
      <c r="E1013" s="347"/>
      <c r="F1013" s="519"/>
      <c r="G1013" s="346"/>
      <c r="I1013" s="295"/>
      <c r="J1013" s="296"/>
      <c r="K1013" s="297"/>
    </row>
    <row r="1014" spans="1:11" s="285" customFormat="1" ht="22.5">
      <c r="A1014" s="344"/>
      <c r="B1014" s="310" t="s">
        <v>474</v>
      </c>
      <c r="C1014" s="283" t="s">
        <v>883</v>
      </c>
      <c r="D1014" s="347"/>
      <c r="E1014" s="347"/>
      <c r="F1014" s="519"/>
      <c r="G1014" s="346"/>
      <c r="I1014" s="295"/>
      <c r="J1014" s="296"/>
      <c r="K1014" s="297"/>
    </row>
    <row r="1015" spans="1:11" s="285" customFormat="1" ht="22.5">
      <c r="A1015" s="344"/>
      <c r="B1015" s="310" t="s">
        <v>475</v>
      </c>
      <c r="C1015" s="283" t="s">
        <v>524</v>
      </c>
      <c r="D1015" s="347"/>
      <c r="E1015" s="347"/>
      <c r="F1015" s="519"/>
      <c r="G1015" s="346"/>
      <c r="I1015" s="295"/>
      <c r="J1015" s="296"/>
      <c r="K1015" s="297"/>
    </row>
    <row r="1016" spans="1:11" s="285" customFormat="1" ht="22.5">
      <c r="A1016" s="344"/>
      <c r="B1016" s="310" t="s">
        <v>476</v>
      </c>
      <c r="C1016" s="283" t="s">
        <v>524</v>
      </c>
      <c r="D1016" s="347"/>
      <c r="E1016" s="347"/>
      <c r="F1016" s="519"/>
      <c r="G1016" s="346"/>
      <c r="I1016" s="295"/>
      <c r="J1016" s="296"/>
      <c r="K1016" s="297"/>
    </row>
    <row r="1017" spans="1:11" s="285" customFormat="1" ht="22.5">
      <c r="A1017" s="344"/>
      <c r="B1017" s="310" t="s">
        <v>856</v>
      </c>
      <c r="C1017" s="283" t="s">
        <v>524</v>
      </c>
      <c r="D1017" s="347"/>
      <c r="E1017" s="347"/>
      <c r="F1017" s="519"/>
      <c r="G1017" s="346"/>
      <c r="I1017" s="295"/>
      <c r="J1017" s="296"/>
      <c r="K1017" s="297"/>
    </row>
    <row r="1018" spans="1:11" s="285" customFormat="1" ht="22.5">
      <c r="A1018" s="344"/>
      <c r="B1018" s="310" t="s">
        <v>508</v>
      </c>
      <c r="C1018" s="283" t="s">
        <v>863</v>
      </c>
      <c r="D1018" s="347"/>
      <c r="E1018" s="347"/>
      <c r="F1018" s="519"/>
      <c r="G1018" s="346"/>
      <c r="I1018" s="295"/>
      <c r="J1018" s="296"/>
      <c r="K1018" s="297"/>
    </row>
    <row r="1019" spans="1:11" s="285" customFormat="1" ht="22.5">
      <c r="A1019" s="344"/>
      <c r="B1019" s="310" t="s">
        <v>477</v>
      </c>
      <c r="C1019" s="283" t="s">
        <v>874</v>
      </c>
      <c r="D1019" s="347"/>
      <c r="E1019" s="347"/>
      <c r="F1019" s="519"/>
      <c r="G1019" s="346"/>
      <c r="I1019" s="295"/>
      <c r="J1019" s="296"/>
      <c r="K1019" s="297"/>
    </row>
    <row r="1020" spans="1:11" s="285" customFormat="1" ht="45">
      <c r="A1020" s="344"/>
      <c r="B1020" s="310" t="s">
        <v>466</v>
      </c>
      <c r="C1020" s="283" t="s">
        <v>960</v>
      </c>
      <c r="D1020" s="347"/>
      <c r="E1020" s="347"/>
      <c r="F1020" s="519"/>
      <c r="G1020" s="346"/>
      <c r="I1020" s="295"/>
      <c r="J1020" s="296"/>
      <c r="K1020" s="297"/>
    </row>
    <row r="1021" spans="1:11" s="285" customFormat="1" ht="24">
      <c r="A1021" s="344"/>
      <c r="B1021" s="310" t="s">
        <v>728</v>
      </c>
      <c r="C1021" s="283" t="s">
        <v>1010</v>
      </c>
      <c r="D1021" s="347"/>
      <c r="E1021" s="347"/>
      <c r="F1021" s="519"/>
      <c r="G1021" s="346"/>
      <c r="I1021" s="295"/>
      <c r="J1021" s="296"/>
      <c r="K1021" s="297"/>
    </row>
    <row r="1022" spans="1:11" s="285" customFormat="1" ht="48">
      <c r="A1022" s="344"/>
      <c r="B1022" s="310" t="s">
        <v>478</v>
      </c>
      <c r="C1022" s="283" t="s">
        <v>925</v>
      </c>
      <c r="D1022" s="347"/>
      <c r="E1022" s="347"/>
      <c r="F1022" s="519"/>
      <c r="G1022" s="346"/>
      <c r="I1022" s="295"/>
      <c r="J1022" s="296"/>
      <c r="K1022" s="297"/>
    </row>
    <row r="1023" spans="1:11" s="285" customFormat="1" ht="22.5">
      <c r="A1023" s="344"/>
      <c r="B1023" s="310" t="s">
        <v>836</v>
      </c>
      <c r="C1023" s="283" t="s">
        <v>524</v>
      </c>
      <c r="D1023" s="347" t="s">
        <v>297</v>
      </c>
      <c r="E1023" s="347">
        <v>1</v>
      </c>
      <c r="F1023" s="519"/>
      <c r="G1023" s="346">
        <f>IF(OSNOVA!$B$43=1,E1023*F1023,"")</f>
        <v>0</v>
      </c>
      <c r="I1023" s="295"/>
      <c r="J1023" s="296"/>
      <c r="K1023" s="297"/>
    </row>
    <row r="1024" spans="1:11" s="285" customFormat="1">
      <c r="A1024" s="344"/>
      <c r="B1024" s="310"/>
      <c r="C1024" s="283"/>
      <c r="D1024" s="347"/>
      <c r="E1024" s="347"/>
      <c r="F1024" s="519"/>
      <c r="G1024" s="346"/>
      <c r="I1024" s="295"/>
      <c r="J1024" s="296"/>
      <c r="K1024" s="297"/>
    </row>
    <row r="1025" spans="1:11" s="285" customFormat="1">
      <c r="A1025" s="344" t="str">
        <f>$B$35</f>
        <v>V.</v>
      </c>
      <c r="B1025" s="343">
        <f>COUNT($A$36:B1023)+1</f>
        <v>43</v>
      </c>
      <c r="C1025" s="275" t="s">
        <v>1011</v>
      </c>
      <c r="D1025" s="347"/>
      <c r="E1025" s="347"/>
      <c r="F1025" s="519"/>
      <c r="G1025" s="346"/>
      <c r="I1025" s="295"/>
      <c r="J1025" s="296"/>
      <c r="K1025" s="297"/>
    </row>
    <row r="1026" spans="1:11" s="285" customFormat="1">
      <c r="A1026" s="344"/>
      <c r="B1026" s="310" t="s">
        <v>715</v>
      </c>
      <c r="C1026" s="283" t="s">
        <v>980</v>
      </c>
      <c r="D1026" s="347"/>
      <c r="E1026" s="347"/>
      <c r="F1026" s="519"/>
      <c r="G1026" s="346"/>
      <c r="I1026" s="295"/>
      <c r="J1026" s="296"/>
      <c r="K1026" s="297"/>
    </row>
    <row r="1027" spans="1:11" s="285" customFormat="1" ht="22.5">
      <c r="A1027" s="344"/>
      <c r="B1027" s="310" t="s">
        <v>480</v>
      </c>
      <c r="C1027" s="283" t="s">
        <v>1012</v>
      </c>
      <c r="D1027" s="347"/>
      <c r="E1027" s="347"/>
      <c r="F1027" s="519"/>
      <c r="G1027" s="346"/>
      <c r="I1027" s="295"/>
      <c r="J1027" s="296"/>
      <c r="K1027" s="297"/>
    </row>
    <row r="1028" spans="1:11" s="285" customFormat="1" ht="22.5">
      <c r="A1028" s="344"/>
      <c r="B1028" s="310" t="s">
        <v>849</v>
      </c>
      <c r="C1028" s="283" t="s">
        <v>850</v>
      </c>
      <c r="D1028" s="347"/>
      <c r="E1028" s="347"/>
      <c r="F1028" s="519"/>
      <c r="G1028" s="346"/>
      <c r="I1028" s="295"/>
      <c r="J1028" s="296"/>
      <c r="K1028" s="297"/>
    </row>
    <row r="1029" spans="1:11" s="285" customFormat="1" ht="22.5">
      <c r="A1029" s="344"/>
      <c r="B1029" s="310" t="s">
        <v>759</v>
      </c>
      <c r="C1029" s="283" t="s">
        <v>897</v>
      </c>
      <c r="D1029" s="347"/>
      <c r="E1029" s="347"/>
      <c r="F1029" s="519"/>
      <c r="G1029" s="346"/>
      <c r="I1029" s="295"/>
      <c r="J1029" s="296"/>
      <c r="K1029" s="297"/>
    </row>
    <row r="1030" spans="1:11" s="285" customFormat="1" ht="22.5">
      <c r="A1030" s="344"/>
      <c r="B1030" s="310" t="s">
        <v>852</v>
      </c>
      <c r="C1030" s="283" t="s">
        <v>1013</v>
      </c>
      <c r="D1030" s="347"/>
      <c r="E1030" s="347"/>
      <c r="F1030" s="519"/>
      <c r="G1030" s="346"/>
      <c r="I1030" s="295"/>
      <c r="J1030" s="296"/>
      <c r="K1030" s="297"/>
    </row>
    <row r="1031" spans="1:11" s="285" customFormat="1" ht="22.5">
      <c r="A1031" s="344"/>
      <c r="B1031" s="310" t="s">
        <v>467</v>
      </c>
      <c r="C1031" s="283" t="s">
        <v>854</v>
      </c>
      <c r="D1031" s="347"/>
      <c r="E1031" s="347"/>
      <c r="F1031" s="519"/>
      <c r="G1031" s="346"/>
      <c r="I1031" s="295"/>
      <c r="J1031" s="296"/>
      <c r="K1031" s="297"/>
    </row>
    <row r="1032" spans="1:11" s="285" customFormat="1" ht="36">
      <c r="A1032" s="344"/>
      <c r="B1032" s="310" t="s">
        <v>855</v>
      </c>
      <c r="C1032" s="283" t="s">
        <v>954</v>
      </c>
      <c r="D1032" s="347"/>
      <c r="E1032" s="347"/>
      <c r="F1032" s="519"/>
      <c r="G1032" s="346"/>
      <c r="I1032" s="295"/>
      <c r="J1032" s="296"/>
      <c r="K1032" s="297"/>
    </row>
    <row r="1033" spans="1:11" s="285" customFormat="1">
      <c r="A1033" s="344"/>
      <c r="B1033" s="310" t="s">
        <v>473</v>
      </c>
      <c r="C1033" s="283" t="s">
        <v>524</v>
      </c>
      <c r="D1033" s="347"/>
      <c r="E1033" s="347"/>
      <c r="F1033" s="519"/>
      <c r="G1033" s="346"/>
      <c r="I1033" s="295"/>
      <c r="J1033" s="296"/>
      <c r="K1033" s="297"/>
    </row>
    <row r="1034" spans="1:11" s="285" customFormat="1">
      <c r="A1034" s="344"/>
      <c r="B1034" s="310" t="s">
        <v>468</v>
      </c>
      <c r="C1034" s="283" t="s">
        <v>469</v>
      </c>
      <c r="D1034" s="347"/>
      <c r="E1034" s="347"/>
      <c r="F1034" s="519"/>
      <c r="G1034" s="346"/>
      <c r="I1034" s="295"/>
      <c r="J1034" s="296"/>
      <c r="K1034" s="297"/>
    </row>
    <row r="1035" spans="1:11" s="285" customFormat="1">
      <c r="A1035" s="344"/>
      <c r="B1035" s="310" t="s">
        <v>470</v>
      </c>
      <c r="C1035" s="283" t="s">
        <v>479</v>
      </c>
      <c r="D1035" s="347"/>
      <c r="E1035" s="347"/>
      <c r="F1035" s="519"/>
      <c r="G1035" s="346"/>
      <c r="I1035" s="295"/>
      <c r="J1035" s="296"/>
      <c r="K1035" s="297"/>
    </row>
    <row r="1036" spans="1:11" s="285" customFormat="1">
      <c r="A1036" s="344"/>
      <c r="B1036" s="310" t="s">
        <v>471</v>
      </c>
      <c r="C1036" s="283" t="s">
        <v>890</v>
      </c>
      <c r="D1036" s="347"/>
      <c r="E1036" s="347"/>
      <c r="F1036" s="519"/>
      <c r="G1036" s="346"/>
      <c r="I1036" s="295"/>
      <c r="J1036" s="296"/>
      <c r="K1036" s="297"/>
    </row>
    <row r="1037" spans="1:11" s="285" customFormat="1">
      <c r="A1037" s="344"/>
      <c r="B1037" s="310" t="s">
        <v>472</v>
      </c>
      <c r="C1037" s="283" t="s">
        <v>984</v>
      </c>
      <c r="D1037" s="347"/>
      <c r="E1037" s="347"/>
      <c r="F1037" s="519"/>
      <c r="G1037" s="346"/>
      <c r="I1037" s="295"/>
      <c r="J1037" s="296"/>
      <c r="K1037" s="297"/>
    </row>
    <row r="1038" spans="1:11" s="285" customFormat="1" ht="22.5">
      <c r="A1038" s="344"/>
      <c r="B1038" s="310" t="s">
        <v>507</v>
      </c>
      <c r="C1038" s="283" t="s">
        <v>985</v>
      </c>
      <c r="D1038" s="347"/>
      <c r="E1038" s="347"/>
      <c r="F1038" s="519"/>
      <c r="G1038" s="346"/>
      <c r="I1038" s="295"/>
      <c r="J1038" s="296"/>
      <c r="K1038" s="297"/>
    </row>
    <row r="1039" spans="1:11" s="285" customFormat="1" ht="22.5">
      <c r="A1039" s="344"/>
      <c r="B1039" s="310" t="s">
        <v>474</v>
      </c>
      <c r="C1039" s="283" t="s">
        <v>740</v>
      </c>
      <c r="D1039" s="347"/>
      <c r="E1039" s="347"/>
      <c r="F1039" s="519"/>
      <c r="G1039" s="346"/>
      <c r="I1039" s="295"/>
      <c r="J1039" s="296"/>
      <c r="K1039" s="297"/>
    </row>
    <row r="1040" spans="1:11" s="285" customFormat="1" ht="22.5">
      <c r="A1040" s="344"/>
      <c r="B1040" s="310" t="s">
        <v>475</v>
      </c>
      <c r="C1040" s="283" t="s">
        <v>524</v>
      </c>
      <c r="D1040" s="347"/>
      <c r="E1040" s="347"/>
      <c r="F1040" s="519"/>
      <c r="G1040" s="346"/>
      <c r="I1040" s="295"/>
      <c r="J1040" s="296"/>
      <c r="K1040" s="297"/>
    </row>
    <row r="1041" spans="1:11" s="285" customFormat="1" ht="22.5">
      <c r="A1041" s="344"/>
      <c r="B1041" s="310" t="s">
        <v>476</v>
      </c>
      <c r="C1041" s="283" t="s">
        <v>524</v>
      </c>
      <c r="D1041" s="347"/>
      <c r="E1041" s="347"/>
      <c r="F1041" s="519"/>
      <c r="G1041" s="346"/>
      <c r="I1041" s="295"/>
      <c r="J1041" s="296"/>
      <c r="K1041" s="297"/>
    </row>
    <row r="1042" spans="1:11" s="285" customFormat="1" ht="22.5">
      <c r="A1042" s="344"/>
      <c r="B1042" s="310" t="s">
        <v>856</v>
      </c>
      <c r="C1042" s="283" t="s">
        <v>524</v>
      </c>
      <c r="D1042" s="347"/>
      <c r="E1042" s="347"/>
      <c r="F1042" s="519"/>
      <c r="G1042" s="346"/>
      <c r="I1042" s="295"/>
      <c r="J1042" s="296"/>
      <c r="K1042" s="297"/>
    </row>
    <row r="1043" spans="1:11" s="285" customFormat="1" ht="22.5">
      <c r="A1043" s="344"/>
      <c r="B1043" s="310" t="s">
        <v>508</v>
      </c>
      <c r="C1043" s="283" t="s">
        <v>874</v>
      </c>
      <c r="D1043" s="347"/>
      <c r="E1043" s="347"/>
      <c r="F1043" s="519"/>
      <c r="G1043" s="346"/>
      <c r="I1043" s="295"/>
      <c r="J1043" s="296"/>
      <c r="K1043" s="297"/>
    </row>
    <row r="1044" spans="1:11" s="285" customFormat="1" ht="22.5">
      <c r="A1044" s="344"/>
      <c r="B1044" s="310" t="s">
        <v>477</v>
      </c>
      <c r="C1044" s="283" t="s">
        <v>874</v>
      </c>
      <c r="D1044" s="347"/>
      <c r="E1044" s="347"/>
      <c r="F1044" s="519"/>
      <c r="G1044" s="346"/>
      <c r="I1044" s="295"/>
      <c r="J1044" s="296"/>
      <c r="K1044" s="297"/>
    </row>
    <row r="1045" spans="1:11" s="285" customFormat="1" ht="45">
      <c r="A1045" s="344"/>
      <c r="B1045" s="310" t="s">
        <v>466</v>
      </c>
      <c r="C1045" s="283" t="s">
        <v>524</v>
      </c>
      <c r="D1045" s="347"/>
      <c r="E1045" s="347"/>
      <c r="F1045" s="519"/>
      <c r="G1045" s="346"/>
      <c r="I1045" s="295"/>
      <c r="J1045" s="296"/>
      <c r="K1045" s="297"/>
    </row>
    <row r="1046" spans="1:11" s="285" customFormat="1" ht="22.5">
      <c r="A1046" s="344"/>
      <c r="B1046" s="310" t="s">
        <v>728</v>
      </c>
      <c r="C1046" s="283" t="s">
        <v>524</v>
      </c>
      <c r="D1046" s="347"/>
      <c r="E1046" s="347"/>
      <c r="F1046" s="519"/>
      <c r="G1046" s="346"/>
      <c r="I1046" s="295"/>
      <c r="J1046" s="296"/>
      <c r="K1046" s="297"/>
    </row>
    <row r="1047" spans="1:11" s="285" customFormat="1" ht="48">
      <c r="A1047" s="344"/>
      <c r="B1047" s="310" t="s">
        <v>478</v>
      </c>
      <c r="C1047" s="283" t="s">
        <v>925</v>
      </c>
      <c r="D1047" s="347"/>
      <c r="E1047" s="347"/>
      <c r="F1047" s="519"/>
      <c r="G1047" s="346"/>
      <c r="I1047" s="295"/>
      <c r="J1047" s="296"/>
      <c r="K1047" s="297"/>
    </row>
    <row r="1048" spans="1:11" s="285" customFormat="1" ht="24">
      <c r="A1048" s="344"/>
      <c r="B1048" s="310" t="s">
        <v>836</v>
      </c>
      <c r="C1048" s="283" t="s">
        <v>1014</v>
      </c>
      <c r="D1048" s="347" t="s">
        <v>297</v>
      </c>
      <c r="E1048" s="347">
        <v>13</v>
      </c>
      <c r="F1048" s="519"/>
      <c r="G1048" s="346">
        <f>IF(OSNOVA!$B$43=1,E1048*F1048,"")</f>
        <v>0</v>
      </c>
      <c r="I1048" s="295"/>
      <c r="J1048" s="296"/>
      <c r="K1048" s="297"/>
    </row>
    <row r="1049" spans="1:11" s="285" customFormat="1">
      <c r="A1049" s="344"/>
      <c r="B1049" s="310"/>
      <c r="C1049" s="283"/>
      <c r="D1049" s="347"/>
      <c r="E1049" s="347"/>
      <c r="F1049" s="519"/>
      <c r="G1049" s="346"/>
      <c r="I1049" s="295"/>
      <c r="J1049" s="296"/>
      <c r="K1049" s="297"/>
    </row>
    <row r="1050" spans="1:11" s="285" customFormat="1">
      <c r="A1050" s="344" t="str">
        <f>$B$35</f>
        <v>V.</v>
      </c>
      <c r="B1050" s="343">
        <f>COUNT($A$36:B1048)+1</f>
        <v>44</v>
      </c>
      <c r="C1050" s="275" t="s">
        <v>1016</v>
      </c>
      <c r="D1050" s="347"/>
      <c r="E1050" s="347"/>
      <c r="F1050" s="519"/>
      <c r="G1050" s="346"/>
      <c r="I1050" s="295"/>
      <c r="J1050" s="296"/>
      <c r="K1050" s="297"/>
    </row>
    <row r="1051" spans="1:11" s="285" customFormat="1">
      <c r="A1051" s="344"/>
      <c r="B1051" s="310" t="s">
        <v>715</v>
      </c>
      <c r="C1051" s="283" t="s">
        <v>988</v>
      </c>
      <c r="D1051" s="347"/>
      <c r="E1051" s="347"/>
      <c r="F1051" s="519"/>
      <c r="G1051" s="346"/>
      <c r="I1051" s="295"/>
      <c r="J1051" s="296"/>
      <c r="K1051" s="297"/>
    </row>
    <row r="1052" spans="1:11" s="285" customFormat="1" ht="22.5">
      <c r="A1052" s="344"/>
      <c r="B1052" s="310" t="s">
        <v>480</v>
      </c>
      <c r="C1052" s="283" t="s">
        <v>981</v>
      </c>
      <c r="D1052" s="347"/>
      <c r="E1052" s="347"/>
      <c r="F1052" s="519"/>
      <c r="G1052" s="346"/>
      <c r="I1052" s="295"/>
      <c r="J1052" s="296"/>
      <c r="K1052" s="297"/>
    </row>
    <row r="1053" spans="1:11" s="285" customFormat="1" ht="22.5">
      <c r="A1053" s="344"/>
      <c r="B1053" s="310" t="s">
        <v>849</v>
      </c>
      <c r="C1053" s="283" t="s">
        <v>982</v>
      </c>
      <c r="D1053" s="347"/>
      <c r="E1053" s="347"/>
      <c r="F1053" s="519"/>
      <c r="G1053" s="346"/>
      <c r="I1053" s="295"/>
      <c r="J1053" s="296"/>
      <c r="K1053" s="297"/>
    </row>
    <row r="1054" spans="1:11" s="285" customFormat="1" ht="22.5">
      <c r="A1054" s="344"/>
      <c r="B1054" s="310" t="s">
        <v>759</v>
      </c>
      <c r="C1054" s="283" t="s">
        <v>524</v>
      </c>
      <c r="D1054" s="347"/>
      <c r="E1054" s="347"/>
      <c r="F1054" s="519"/>
      <c r="G1054" s="346"/>
      <c r="I1054" s="295"/>
      <c r="J1054" s="296"/>
      <c r="K1054" s="297"/>
    </row>
    <row r="1055" spans="1:11" s="285" customFormat="1" ht="22.5">
      <c r="A1055" s="344"/>
      <c r="B1055" s="310" t="s">
        <v>852</v>
      </c>
      <c r="C1055" s="283" t="s">
        <v>1017</v>
      </c>
      <c r="D1055" s="347"/>
      <c r="E1055" s="347"/>
      <c r="F1055" s="519"/>
      <c r="G1055" s="346"/>
      <c r="I1055" s="295"/>
      <c r="J1055" s="296"/>
      <c r="K1055" s="297"/>
    </row>
    <row r="1056" spans="1:11" s="285" customFormat="1" ht="22.5">
      <c r="A1056" s="344"/>
      <c r="B1056" s="310" t="s">
        <v>467</v>
      </c>
      <c r="C1056" s="283" t="s">
        <v>854</v>
      </c>
      <c r="D1056" s="347"/>
      <c r="E1056" s="347"/>
      <c r="F1056" s="519"/>
      <c r="G1056" s="346"/>
      <c r="I1056" s="295"/>
      <c r="J1056" s="296"/>
      <c r="K1056" s="297"/>
    </row>
    <row r="1057" spans="1:11" s="285" customFormat="1" ht="36">
      <c r="A1057" s="344"/>
      <c r="B1057" s="310" t="s">
        <v>855</v>
      </c>
      <c r="C1057" s="283" t="s">
        <v>954</v>
      </c>
      <c r="D1057" s="347"/>
      <c r="E1057" s="347"/>
      <c r="F1057" s="519"/>
      <c r="G1057" s="346"/>
      <c r="I1057" s="295"/>
      <c r="J1057" s="296"/>
      <c r="K1057" s="297"/>
    </row>
    <row r="1058" spans="1:11" s="285" customFormat="1">
      <c r="A1058" s="344"/>
      <c r="B1058" s="310" t="s">
        <v>473</v>
      </c>
      <c r="C1058" s="283" t="s">
        <v>524</v>
      </c>
      <c r="D1058" s="347"/>
      <c r="E1058" s="347"/>
      <c r="F1058" s="519"/>
      <c r="G1058" s="346"/>
      <c r="I1058" s="295"/>
      <c r="J1058" s="296"/>
      <c r="K1058" s="297"/>
    </row>
    <row r="1059" spans="1:11" s="285" customFormat="1">
      <c r="A1059" s="344"/>
      <c r="B1059" s="310" t="s">
        <v>468</v>
      </c>
      <c r="C1059" s="283" t="s">
        <v>955</v>
      </c>
      <c r="D1059" s="347"/>
      <c r="E1059" s="347"/>
      <c r="F1059" s="519"/>
      <c r="G1059" s="346"/>
      <c r="I1059" s="295"/>
      <c r="J1059" s="296"/>
      <c r="K1059" s="297"/>
    </row>
    <row r="1060" spans="1:11" s="285" customFormat="1">
      <c r="A1060" s="344"/>
      <c r="B1060" s="310" t="s">
        <v>470</v>
      </c>
      <c r="C1060" s="283" t="s">
        <v>479</v>
      </c>
      <c r="D1060" s="347"/>
      <c r="E1060" s="347"/>
      <c r="F1060" s="519"/>
      <c r="G1060" s="346"/>
      <c r="I1060" s="295"/>
      <c r="J1060" s="296"/>
      <c r="K1060" s="297"/>
    </row>
    <row r="1061" spans="1:11" s="285" customFormat="1">
      <c r="A1061" s="344"/>
      <c r="B1061" s="310" t="s">
        <v>471</v>
      </c>
      <c r="C1061" s="283" t="s">
        <v>890</v>
      </c>
      <c r="D1061" s="347"/>
      <c r="E1061" s="347"/>
      <c r="F1061" s="519"/>
      <c r="G1061" s="346"/>
      <c r="I1061" s="295"/>
      <c r="J1061" s="296"/>
      <c r="K1061" s="297"/>
    </row>
    <row r="1062" spans="1:11" s="285" customFormat="1">
      <c r="A1062" s="344"/>
      <c r="B1062" s="310" t="s">
        <v>472</v>
      </c>
      <c r="C1062" s="283" t="s">
        <v>957</v>
      </c>
      <c r="D1062" s="347"/>
      <c r="E1062" s="347"/>
      <c r="F1062" s="519"/>
      <c r="G1062" s="346"/>
      <c r="I1062" s="295"/>
      <c r="J1062" s="296"/>
      <c r="K1062" s="297"/>
    </row>
    <row r="1063" spans="1:11" s="285" customFormat="1" ht="22.5">
      <c r="A1063" s="344"/>
      <c r="B1063" s="310" t="s">
        <v>507</v>
      </c>
      <c r="C1063" s="283" t="s">
        <v>524</v>
      </c>
      <c r="D1063" s="347"/>
      <c r="E1063" s="347"/>
      <c r="F1063" s="519"/>
      <c r="G1063" s="346"/>
      <c r="I1063" s="295"/>
      <c r="J1063" s="296"/>
      <c r="K1063" s="297"/>
    </row>
    <row r="1064" spans="1:11" s="285" customFormat="1" ht="22.5">
      <c r="A1064" s="344"/>
      <c r="B1064" s="310" t="s">
        <v>474</v>
      </c>
      <c r="C1064" s="283" t="s">
        <v>883</v>
      </c>
      <c r="D1064" s="347"/>
      <c r="E1064" s="347"/>
      <c r="F1064" s="519"/>
      <c r="G1064" s="346"/>
      <c r="I1064" s="295"/>
      <c r="J1064" s="296"/>
      <c r="K1064" s="297"/>
    </row>
    <row r="1065" spans="1:11" s="285" customFormat="1" ht="22.5">
      <c r="A1065" s="344"/>
      <c r="B1065" s="310" t="s">
        <v>475</v>
      </c>
      <c r="C1065" s="283" t="s">
        <v>524</v>
      </c>
      <c r="D1065" s="347"/>
      <c r="E1065" s="347"/>
      <c r="F1065" s="519"/>
      <c r="G1065" s="346"/>
      <c r="I1065" s="295"/>
      <c r="J1065" s="296"/>
      <c r="K1065" s="297"/>
    </row>
    <row r="1066" spans="1:11" s="285" customFormat="1" ht="22.5">
      <c r="A1066" s="344"/>
      <c r="B1066" s="310" t="s">
        <v>476</v>
      </c>
      <c r="C1066" s="283" t="s">
        <v>524</v>
      </c>
      <c r="D1066" s="347"/>
      <c r="E1066" s="347"/>
      <c r="F1066" s="519"/>
      <c r="G1066" s="346"/>
      <c r="I1066" s="295"/>
      <c r="J1066" s="296"/>
      <c r="K1066" s="297"/>
    </row>
    <row r="1067" spans="1:11" s="285" customFormat="1" ht="22.5">
      <c r="A1067" s="344"/>
      <c r="B1067" s="310" t="s">
        <v>856</v>
      </c>
      <c r="C1067" s="283" t="s">
        <v>524</v>
      </c>
      <c r="D1067" s="347"/>
      <c r="E1067" s="347"/>
      <c r="F1067" s="519"/>
      <c r="G1067" s="346"/>
      <c r="I1067" s="295"/>
      <c r="J1067" s="296"/>
      <c r="K1067" s="297"/>
    </row>
    <row r="1068" spans="1:11" s="285" customFormat="1" ht="22.5">
      <c r="A1068" s="344"/>
      <c r="B1068" s="310" t="s">
        <v>508</v>
      </c>
      <c r="C1068" s="283" t="s">
        <v>863</v>
      </c>
      <c r="D1068" s="347"/>
      <c r="E1068" s="347"/>
      <c r="F1068" s="519"/>
      <c r="G1068" s="346"/>
      <c r="I1068" s="295"/>
      <c r="J1068" s="296"/>
      <c r="K1068" s="297"/>
    </row>
    <row r="1069" spans="1:11" s="285" customFormat="1" ht="22.5">
      <c r="A1069" s="344"/>
      <c r="B1069" s="310" t="s">
        <v>477</v>
      </c>
      <c r="C1069" s="283" t="s">
        <v>874</v>
      </c>
      <c r="D1069" s="347"/>
      <c r="E1069" s="347"/>
      <c r="F1069" s="519"/>
      <c r="G1069" s="346"/>
      <c r="I1069" s="295"/>
      <c r="J1069" s="296"/>
      <c r="K1069" s="297"/>
    </row>
    <row r="1070" spans="1:11" s="285" customFormat="1" ht="45">
      <c r="A1070" s="344"/>
      <c r="B1070" s="310" t="s">
        <v>466</v>
      </c>
      <c r="C1070" s="283" t="s">
        <v>960</v>
      </c>
      <c r="D1070" s="347"/>
      <c r="E1070" s="347"/>
      <c r="F1070" s="519"/>
      <c r="G1070" s="346"/>
      <c r="I1070" s="295"/>
      <c r="J1070" s="296"/>
      <c r="K1070" s="297"/>
    </row>
    <row r="1071" spans="1:11" s="285" customFormat="1" ht="22.5">
      <c r="A1071" s="344"/>
      <c r="B1071" s="310" t="s">
        <v>728</v>
      </c>
      <c r="C1071" s="283" t="s">
        <v>524</v>
      </c>
      <c r="D1071" s="347"/>
      <c r="E1071" s="347"/>
      <c r="F1071" s="519"/>
      <c r="G1071" s="346"/>
      <c r="I1071" s="295"/>
      <c r="J1071" s="296"/>
      <c r="K1071" s="297"/>
    </row>
    <row r="1072" spans="1:11" s="285" customFormat="1" ht="48">
      <c r="A1072" s="344"/>
      <c r="B1072" s="310" t="s">
        <v>478</v>
      </c>
      <c r="C1072" s="283" t="s">
        <v>925</v>
      </c>
      <c r="D1072" s="347"/>
      <c r="E1072" s="347"/>
      <c r="F1072" s="519"/>
      <c r="G1072" s="346"/>
      <c r="I1072" s="295"/>
      <c r="J1072" s="296"/>
      <c r="K1072" s="297"/>
    </row>
    <row r="1073" spans="1:11" s="285" customFormat="1" ht="22.5">
      <c r="A1073" s="344"/>
      <c r="B1073" s="310" t="s">
        <v>836</v>
      </c>
      <c r="C1073" s="283" t="s">
        <v>524</v>
      </c>
      <c r="D1073" s="347" t="s">
        <v>297</v>
      </c>
      <c r="E1073" s="347">
        <v>1</v>
      </c>
      <c r="F1073" s="519"/>
      <c r="G1073" s="346">
        <f>IF(OSNOVA!$B$43=1,E1073*F1073,"")</f>
        <v>0</v>
      </c>
      <c r="I1073" s="295"/>
      <c r="J1073" s="296"/>
      <c r="K1073" s="297"/>
    </row>
    <row r="1074" spans="1:11" s="285" customFormat="1">
      <c r="A1074" s="344"/>
      <c r="B1074" s="310"/>
      <c r="C1074" s="283"/>
      <c r="D1074" s="347"/>
      <c r="E1074" s="347"/>
      <c r="F1074" s="519"/>
      <c r="G1074" s="346"/>
      <c r="I1074" s="295"/>
      <c r="J1074" s="296"/>
      <c r="K1074" s="297"/>
    </row>
    <row r="1075" spans="1:11" s="285" customFormat="1">
      <c r="A1075" s="344" t="str">
        <f>$B$35</f>
        <v>V.</v>
      </c>
      <c r="B1075" s="343">
        <f>COUNT($A$36:B1073)+1</f>
        <v>45</v>
      </c>
      <c r="C1075" s="275" t="s">
        <v>1018</v>
      </c>
      <c r="D1075" s="347"/>
      <c r="E1075" s="347"/>
      <c r="F1075" s="519"/>
      <c r="G1075" s="346"/>
      <c r="I1075" s="295"/>
      <c r="J1075" s="296"/>
      <c r="K1075" s="297"/>
    </row>
    <row r="1076" spans="1:11" s="285" customFormat="1">
      <c r="A1076" s="344"/>
      <c r="B1076" s="310" t="s">
        <v>715</v>
      </c>
      <c r="C1076" s="283" t="s">
        <v>1005</v>
      </c>
      <c r="D1076" s="347"/>
      <c r="E1076" s="347"/>
      <c r="F1076" s="519"/>
      <c r="G1076" s="346"/>
      <c r="I1076" s="295"/>
      <c r="J1076" s="296"/>
      <c r="K1076" s="297"/>
    </row>
    <row r="1077" spans="1:11" s="285" customFormat="1" ht="22.5">
      <c r="A1077" s="344"/>
      <c r="B1077" s="310" t="s">
        <v>480</v>
      </c>
      <c r="C1077" s="283" t="s">
        <v>1012</v>
      </c>
      <c r="D1077" s="347"/>
      <c r="E1077" s="347"/>
      <c r="F1077" s="519"/>
      <c r="G1077" s="346"/>
      <c r="I1077" s="295"/>
      <c r="J1077" s="296"/>
      <c r="K1077" s="297"/>
    </row>
    <row r="1078" spans="1:11" s="285" customFormat="1" ht="22.5">
      <c r="A1078" s="344"/>
      <c r="B1078" s="310" t="s">
        <v>849</v>
      </c>
      <c r="C1078" s="283" t="s">
        <v>850</v>
      </c>
      <c r="D1078" s="347"/>
      <c r="E1078" s="347"/>
      <c r="F1078" s="519"/>
      <c r="G1078" s="346"/>
      <c r="I1078" s="295"/>
      <c r="J1078" s="296"/>
      <c r="K1078" s="297"/>
    </row>
    <row r="1079" spans="1:11" s="285" customFormat="1" ht="22.5">
      <c r="A1079" s="344"/>
      <c r="B1079" s="310" t="s">
        <v>759</v>
      </c>
      <c r="C1079" s="283" t="s">
        <v>897</v>
      </c>
      <c r="D1079" s="347"/>
      <c r="E1079" s="347"/>
      <c r="F1079" s="519"/>
      <c r="G1079" s="346"/>
      <c r="I1079" s="295"/>
      <c r="J1079" s="296"/>
      <c r="K1079" s="297"/>
    </row>
    <row r="1080" spans="1:11" s="285" customFormat="1" ht="22.5">
      <c r="A1080" s="344"/>
      <c r="B1080" s="310" t="s">
        <v>852</v>
      </c>
      <c r="C1080" s="283" t="s">
        <v>915</v>
      </c>
      <c r="D1080" s="347"/>
      <c r="E1080" s="347"/>
      <c r="F1080" s="519"/>
      <c r="G1080" s="346"/>
      <c r="I1080" s="295"/>
      <c r="J1080" s="296"/>
      <c r="K1080" s="297"/>
    </row>
    <row r="1081" spans="1:11" s="285" customFormat="1" ht="22.5">
      <c r="A1081" s="344"/>
      <c r="B1081" s="310" t="s">
        <v>467</v>
      </c>
      <c r="C1081" s="283" t="s">
        <v>854</v>
      </c>
      <c r="D1081" s="347"/>
      <c r="E1081" s="347"/>
      <c r="F1081" s="519"/>
      <c r="G1081" s="346"/>
      <c r="I1081" s="295"/>
      <c r="J1081" s="296"/>
      <c r="K1081" s="297"/>
    </row>
    <row r="1082" spans="1:11" s="285" customFormat="1" ht="36">
      <c r="A1082" s="344"/>
      <c r="B1082" s="310" t="s">
        <v>855</v>
      </c>
      <c r="C1082" s="283" t="s">
        <v>954</v>
      </c>
      <c r="D1082" s="347"/>
      <c r="E1082" s="347"/>
      <c r="F1082" s="519"/>
      <c r="G1082" s="346"/>
      <c r="I1082" s="295"/>
      <c r="J1082" s="296"/>
      <c r="K1082" s="297"/>
    </row>
    <row r="1083" spans="1:11" s="285" customFormat="1">
      <c r="A1083" s="344"/>
      <c r="B1083" s="310" t="s">
        <v>473</v>
      </c>
      <c r="C1083" s="283" t="s">
        <v>524</v>
      </c>
      <c r="D1083" s="347"/>
      <c r="E1083" s="347"/>
      <c r="F1083" s="519"/>
      <c r="G1083" s="346"/>
      <c r="I1083" s="295"/>
      <c r="J1083" s="296"/>
      <c r="K1083" s="297"/>
    </row>
    <row r="1084" spans="1:11" s="285" customFormat="1">
      <c r="A1084" s="344"/>
      <c r="B1084" s="310" t="s">
        <v>468</v>
      </c>
      <c r="C1084" s="283" t="s">
        <v>955</v>
      </c>
      <c r="D1084" s="347"/>
      <c r="E1084" s="347"/>
      <c r="F1084" s="519"/>
      <c r="G1084" s="346"/>
      <c r="I1084" s="295"/>
      <c r="J1084" s="296"/>
      <c r="K1084" s="297"/>
    </row>
    <row r="1085" spans="1:11" s="285" customFormat="1">
      <c r="A1085" s="344"/>
      <c r="B1085" s="310" t="s">
        <v>470</v>
      </c>
      <c r="C1085" s="283" t="s">
        <v>479</v>
      </c>
      <c r="D1085" s="347"/>
      <c r="E1085" s="347"/>
      <c r="F1085" s="519"/>
      <c r="G1085" s="346"/>
      <c r="I1085" s="295"/>
      <c r="J1085" s="296"/>
      <c r="K1085" s="297"/>
    </row>
    <row r="1086" spans="1:11" s="285" customFormat="1">
      <c r="A1086" s="344"/>
      <c r="B1086" s="310" t="s">
        <v>471</v>
      </c>
      <c r="C1086" s="283" t="s">
        <v>890</v>
      </c>
      <c r="D1086" s="347"/>
      <c r="E1086" s="347"/>
      <c r="F1086" s="519"/>
      <c r="G1086" s="346"/>
      <c r="I1086" s="295"/>
      <c r="J1086" s="296"/>
      <c r="K1086" s="297"/>
    </row>
    <row r="1087" spans="1:11" s="285" customFormat="1">
      <c r="A1087" s="344"/>
      <c r="B1087" s="310" t="s">
        <v>472</v>
      </c>
      <c r="C1087" s="283" t="s">
        <v>957</v>
      </c>
      <c r="D1087" s="347"/>
      <c r="E1087" s="347"/>
      <c r="F1087" s="519"/>
      <c r="G1087" s="346"/>
      <c r="I1087" s="295"/>
      <c r="J1087" s="296"/>
      <c r="K1087" s="297"/>
    </row>
    <row r="1088" spans="1:11" s="285" customFormat="1" ht="22.5">
      <c r="A1088" s="344"/>
      <c r="B1088" s="310" t="s">
        <v>507</v>
      </c>
      <c r="C1088" s="283" t="s">
        <v>524</v>
      </c>
      <c r="D1088" s="347"/>
      <c r="E1088" s="347"/>
      <c r="F1088" s="519"/>
      <c r="G1088" s="346"/>
      <c r="I1088" s="295"/>
      <c r="J1088" s="296"/>
      <c r="K1088" s="297"/>
    </row>
    <row r="1089" spans="1:11" s="285" customFormat="1" ht="22.5">
      <c r="A1089" s="344"/>
      <c r="B1089" s="310" t="s">
        <v>474</v>
      </c>
      <c r="C1089" s="283" t="s">
        <v>910</v>
      </c>
      <c r="D1089" s="347"/>
      <c r="E1089" s="347"/>
      <c r="F1089" s="519"/>
      <c r="G1089" s="346"/>
      <c r="I1089" s="295"/>
      <c r="J1089" s="296"/>
      <c r="K1089" s="297"/>
    </row>
    <row r="1090" spans="1:11" s="285" customFormat="1" ht="22.5">
      <c r="A1090" s="344"/>
      <c r="B1090" s="310" t="s">
        <v>475</v>
      </c>
      <c r="C1090" s="283" t="s">
        <v>524</v>
      </c>
      <c r="D1090" s="347"/>
      <c r="E1090" s="347"/>
      <c r="F1090" s="519"/>
      <c r="G1090" s="346"/>
      <c r="I1090" s="295"/>
      <c r="J1090" s="296"/>
      <c r="K1090" s="297"/>
    </row>
    <row r="1091" spans="1:11" s="285" customFormat="1" ht="22.5">
      <c r="A1091" s="344"/>
      <c r="B1091" s="310" t="s">
        <v>476</v>
      </c>
      <c r="C1091" s="283" t="s">
        <v>524</v>
      </c>
      <c r="D1091" s="347"/>
      <c r="E1091" s="347"/>
      <c r="F1091" s="519"/>
      <c r="G1091" s="346"/>
      <c r="I1091" s="295"/>
      <c r="J1091" s="296"/>
      <c r="K1091" s="297"/>
    </row>
    <row r="1092" spans="1:11" s="285" customFormat="1" ht="22.5">
      <c r="A1092" s="344"/>
      <c r="B1092" s="310" t="s">
        <v>856</v>
      </c>
      <c r="C1092" s="283" t="s">
        <v>524</v>
      </c>
      <c r="D1092" s="347"/>
      <c r="E1092" s="347"/>
      <c r="F1092" s="519"/>
      <c r="G1092" s="346"/>
      <c r="I1092" s="295"/>
      <c r="J1092" s="296"/>
      <c r="K1092" s="297"/>
    </row>
    <row r="1093" spans="1:11" s="285" customFormat="1" ht="22.5">
      <c r="A1093" s="344"/>
      <c r="B1093" s="310" t="s">
        <v>508</v>
      </c>
      <c r="C1093" s="283" t="s">
        <v>863</v>
      </c>
      <c r="D1093" s="347"/>
      <c r="E1093" s="347"/>
      <c r="F1093" s="519"/>
      <c r="G1093" s="346"/>
      <c r="I1093" s="295"/>
      <c r="J1093" s="296"/>
      <c r="K1093" s="297"/>
    </row>
    <row r="1094" spans="1:11" s="285" customFormat="1" ht="22.5">
      <c r="A1094" s="344"/>
      <c r="B1094" s="310" t="s">
        <v>477</v>
      </c>
      <c r="C1094" s="283" t="s">
        <v>874</v>
      </c>
      <c r="D1094" s="347"/>
      <c r="E1094" s="347"/>
      <c r="F1094" s="519"/>
      <c r="G1094" s="346"/>
      <c r="I1094" s="295"/>
      <c r="J1094" s="296"/>
      <c r="K1094" s="297"/>
    </row>
    <row r="1095" spans="1:11" s="285" customFormat="1" ht="45">
      <c r="A1095" s="344"/>
      <c r="B1095" s="310" t="s">
        <v>466</v>
      </c>
      <c r="C1095" s="283" t="s">
        <v>960</v>
      </c>
      <c r="D1095" s="347"/>
      <c r="E1095" s="347"/>
      <c r="F1095" s="519"/>
      <c r="G1095" s="346"/>
      <c r="I1095" s="295"/>
      <c r="J1095" s="296"/>
      <c r="K1095" s="297"/>
    </row>
    <row r="1096" spans="1:11" s="285" customFormat="1" ht="22.5">
      <c r="A1096" s="344"/>
      <c r="B1096" s="310" t="s">
        <v>728</v>
      </c>
      <c r="C1096" s="283" t="s">
        <v>524</v>
      </c>
      <c r="D1096" s="347"/>
      <c r="E1096" s="347"/>
      <c r="F1096" s="519"/>
      <c r="G1096" s="346"/>
      <c r="I1096" s="295"/>
      <c r="J1096" s="296"/>
      <c r="K1096" s="297"/>
    </row>
    <row r="1097" spans="1:11" s="285" customFormat="1" ht="48">
      <c r="A1097" s="344"/>
      <c r="B1097" s="310" t="s">
        <v>478</v>
      </c>
      <c r="C1097" s="283" t="s">
        <v>925</v>
      </c>
      <c r="D1097" s="347"/>
      <c r="E1097" s="347"/>
      <c r="F1097" s="519"/>
      <c r="G1097" s="346"/>
      <c r="I1097" s="295"/>
      <c r="J1097" s="296"/>
      <c r="K1097" s="297"/>
    </row>
    <row r="1098" spans="1:11" s="285" customFormat="1" ht="84">
      <c r="A1098" s="344"/>
      <c r="B1098" s="310" t="s">
        <v>836</v>
      </c>
      <c r="C1098" s="283" t="s">
        <v>1019</v>
      </c>
      <c r="D1098" s="347" t="s">
        <v>297</v>
      </c>
      <c r="E1098" s="347">
        <v>2</v>
      </c>
      <c r="F1098" s="519"/>
      <c r="G1098" s="346">
        <f>IF(OSNOVA!$B$43=1,E1098*F1098,"")</f>
        <v>0</v>
      </c>
      <c r="I1098" s="295"/>
      <c r="J1098" s="296"/>
      <c r="K1098" s="297"/>
    </row>
    <row r="1099" spans="1:11" s="285" customFormat="1">
      <c r="A1099" s="344"/>
      <c r="B1099" s="310"/>
      <c r="C1099" s="283"/>
      <c r="D1099" s="347"/>
      <c r="E1099" s="347"/>
      <c r="F1099" s="519"/>
      <c r="G1099" s="346"/>
      <c r="I1099" s="295"/>
      <c r="J1099" s="296"/>
      <c r="K1099" s="297"/>
    </row>
    <row r="1100" spans="1:11" s="285" customFormat="1">
      <c r="A1100" s="344" t="str">
        <f>$B$35</f>
        <v>V.</v>
      </c>
      <c r="B1100" s="343">
        <f>COUNT($A$36:B1098)+1</f>
        <v>46</v>
      </c>
      <c r="C1100" s="275" t="s">
        <v>1020</v>
      </c>
      <c r="D1100" s="347"/>
      <c r="E1100" s="347"/>
      <c r="F1100" s="519"/>
      <c r="G1100" s="346"/>
      <c r="I1100" s="295"/>
      <c r="J1100" s="296"/>
      <c r="K1100" s="297"/>
    </row>
    <row r="1101" spans="1:11" s="285" customFormat="1">
      <c r="A1101" s="344"/>
      <c r="B1101" s="310" t="s">
        <v>715</v>
      </c>
      <c r="C1101" s="283" t="s">
        <v>991</v>
      </c>
      <c r="D1101" s="347"/>
      <c r="E1101" s="347"/>
      <c r="F1101" s="519"/>
      <c r="G1101" s="346"/>
      <c r="I1101" s="295"/>
      <c r="J1101" s="296"/>
      <c r="K1101" s="297"/>
    </row>
    <row r="1102" spans="1:11" s="285" customFormat="1" ht="22.5">
      <c r="A1102" s="344"/>
      <c r="B1102" s="310" t="s">
        <v>480</v>
      </c>
      <c r="C1102" s="283" t="s">
        <v>1012</v>
      </c>
      <c r="D1102" s="347"/>
      <c r="E1102" s="347"/>
      <c r="F1102" s="519"/>
      <c r="G1102" s="346"/>
      <c r="I1102" s="295"/>
      <c r="J1102" s="296"/>
      <c r="K1102" s="297"/>
    </row>
    <row r="1103" spans="1:11" s="285" customFormat="1" ht="22.5">
      <c r="A1103" s="344"/>
      <c r="B1103" s="310" t="s">
        <v>849</v>
      </c>
      <c r="C1103" s="283" t="s">
        <v>850</v>
      </c>
      <c r="D1103" s="347"/>
      <c r="E1103" s="347"/>
      <c r="F1103" s="519"/>
      <c r="G1103" s="346"/>
      <c r="I1103" s="295"/>
      <c r="J1103" s="296"/>
      <c r="K1103" s="297"/>
    </row>
    <row r="1104" spans="1:11" s="285" customFormat="1" ht="22.5">
      <c r="A1104" s="344"/>
      <c r="B1104" s="310" t="s">
        <v>759</v>
      </c>
      <c r="C1104" s="283" t="s">
        <v>897</v>
      </c>
      <c r="D1104" s="347"/>
      <c r="E1104" s="347"/>
      <c r="F1104" s="519"/>
      <c r="G1104" s="346"/>
      <c r="I1104" s="295"/>
      <c r="J1104" s="296"/>
      <c r="K1104" s="297"/>
    </row>
    <row r="1105" spans="1:11" s="285" customFormat="1" ht="22.5">
      <c r="A1105" s="344"/>
      <c r="B1105" s="310" t="s">
        <v>852</v>
      </c>
      <c r="C1105" s="283" t="s">
        <v>868</v>
      </c>
      <c r="D1105" s="347"/>
      <c r="E1105" s="347"/>
      <c r="F1105" s="519"/>
      <c r="G1105" s="346"/>
      <c r="I1105" s="295"/>
      <c r="J1105" s="296"/>
      <c r="K1105" s="297"/>
    </row>
    <row r="1106" spans="1:11" s="285" customFormat="1" ht="22.5">
      <c r="A1106" s="344"/>
      <c r="B1106" s="310" t="s">
        <v>467</v>
      </c>
      <c r="C1106" s="283" t="s">
        <v>854</v>
      </c>
      <c r="D1106" s="347"/>
      <c r="E1106" s="347"/>
      <c r="F1106" s="519"/>
      <c r="G1106" s="346"/>
      <c r="I1106" s="295"/>
      <c r="J1106" s="296"/>
      <c r="K1106" s="297"/>
    </row>
    <row r="1107" spans="1:11" s="285" customFormat="1" ht="36">
      <c r="A1107" s="344"/>
      <c r="B1107" s="310" t="s">
        <v>855</v>
      </c>
      <c r="C1107" s="283" t="s">
        <v>993</v>
      </c>
      <c r="D1107" s="347"/>
      <c r="E1107" s="347"/>
      <c r="F1107" s="519"/>
      <c r="G1107" s="346"/>
      <c r="I1107" s="295"/>
      <c r="J1107" s="296"/>
      <c r="K1107" s="297"/>
    </row>
    <row r="1108" spans="1:11" s="285" customFormat="1">
      <c r="A1108" s="344"/>
      <c r="B1108" s="310" t="s">
        <v>473</v>
      </c>
      <c r="C1108" s="283" t="s">
        <v>524</v>
      </c>
      <c r="D1108" s="347"/>
      <c r="E1108" s="347"/>
      <c r="F1108" s="519"/>
      <c r="G1108" s="346"/>
      <c r="I1108" s="295"/>
      <c r="J1108" s="296"/>
      <c r="K1108" s="297"/>
    </row>
    <row r="1109" spans="1:11" s="285" customFormat="1">
      <c r="A1109" s="344"/>
      <c r="B1109" s="310" t="s">
        <v>468</v>
      </c>
      <c r="C1109" s="283" t="s">
        <v>955</v>
      </c>
      <c r="D1109" s="347"/>
      <c r="E1109" s="347"/>
      <c r="F1109" s="519"/>
      <c r="G1109" s="346"/>
      <c r="I1109" s="295"/>
      <c r="J1109" s="296"/>
      <c r="K1109" s="297"/>
    </row>
    <row r="1110" spans="1:11" s="285" customFormat="1">
      <c r="A1110" s="344"/>
      <c r="B1110" s="310" t="s">
        <v>470</v>
      </c>
      <c r="C1110" s="283" t="s">
        <v>479</v>
      </c>
      <c r="D1110" s="347"/>
      <c r="E1110" s="347"/>
      <c r="F1110" s="519"/>
      <c r="G1110" s="346"/>
      <c r="I1110" s="295"/>
      <c r="J1110" s="296"/>
      <c r="K1110" s="297"/>
    </row>
    <row r="1111" spans="1:11" s="285" customFormat="1">
      <c r="A1111" s="344"/>
      <c r="B1111" s="310" t="s">
        <v>471</v>
      </c>
      <c r="C1111" s="283" t="s">
        <v>890</v>
      </c>
      <c r="D1111" s="347"/>
      <c r="E1111" s="347"/>
      <c r="F1111" s="519"/>
      <c r="G1111" s="346"/>
      <c r="I1111" s="295"/>
      <c r="J1111" s="296"/>
      <c r="K1111" s="297"/>
    </row>
    <row r="1112" spans="1:11" s="285" customFormat="1" ht="24">
      <c r="A1112" s="344"/>
      <c r="B1112" s="310" t="s">
        <v>472</v>
      </c>
      <c r="C1112" s="283" t="s">
        <v>994</v>
      </c>
      <c r="D1112" s="347"/>
      <c r="E1112" s="347"/>
      <c r="F1112" s="519"/>
      <c r="G1112" s="346"/>
      <c r="I1112" s="295"/>
      <c r="J1112" s="296"/>
      <c r="K1112" s="297"/>
    </row>
    <row r="1113" spans="1:11" s="285" customFormat="1" ht="22.5">
      <c r="A1113" s="344"/>
      <c r="B1113" s="310" t="s">
        <v>507</v>
      </c>
      <c r="C1113" s="283" t="s">
        <v>524</v>
      </c>
      <c r="D1113" s="347"/>
      <c r="E1113" s="347"/>
      <c r="F1113" s="519"/>
      <c r="G1113" s="346"/>
      <c r="I1113" s="295"/>
      <c r="J1113" s="296"/>
      <c r="K1113" s="297"/>
    </row>
    <row r="1114" spans="1:11" s="285" customFormat="1" ht="22.5">
      <c r="A1114" s="344"/>
      <c r="B1114" s="310" t="s">
        <v>474</v>
      </c>
      <c r="C1114" s="283" t="s">
        <v>910</v>
      </c>
      <c r="D1114" s="347"/>
      <c r="E1114" s="347"/>
      <c r="F1114" s="519"/>
      <c r="G1114" s="346"/>
      <c r="I1114" s="295"/>
      <c r="J1114" s="296"/>
      <c r="K1114" s="297"/>
    </row>
    <row r="1115" spans="1:11" s="285" customFormat="1" ht="22.5">
      <c r="A1115" s="344"/>
      <c r="B1115" s="310" t="s">
        <v>475</v>
      </c>
      <c r="C1115" s="283" t="s">
        <v>524</v>
      </c>
      <c r="D1115" s="347"/>
      <c r="E1115" s="347"/>
      <c r="F1115" s="519"/>
      <c r="G1115" s="346"/>
      <c r="I1115" s="295"/>
      <c r="J1115" s="296"/>
      <c r="K1115" s="297"/>
    </row>
    <row r="1116" spans="1:11" s="285" customFormat="1" ht="22.5">
      <c r="A1116" s="344"/>
      <c r="B1116" s="310" t="s">
        <v>476</v>
      </c>
      <c r="C1116" s="283" t="s">
        <v>524</v>
      </c>
      <c r="D1116" s="347"/>
      <c r="E1116" s="347"/>
      <c r="F1116" s="519"/>
      <c r="G1116" s="346"/>
      <c r="I1116" s="295"/>
      <c r="J1116" s="296"/>
      <c r="K1116" s="297"/>
    </row>
    <row r="1117" spans="1:11" s="285" customFormat="1" ht="22.5">
      <c r="A1117" s="344"/>
      <c r="B1117" s="310" t="s">
        <v>856</v>
      </c>
      <c r="C1117" s="283" t="s">
        <v>524</v>
      </c>
      <c r="D1117" s="347"/>
      <c r="E1117" s="347"/>
      <c r="F1117" s="519"/>
      <c r="G1117" s="346"/>
      <c r="I1117" s="295"/>
      <c r="J1117" s="296"/>
      <c r="K1117" s="297"/>
    </row>
    <row r="1118" spans="1:11" s="285" customFormat="1" ht="22.5">
      <c r="A1118" s="344"/>
      <c r="B1118" s="310" t="s">
        <v>508</v>
      </c>
      <c r="C1118" s="283" t="s">
        <v>863</v>
      </c>
      <c r="D1118" s="347"/>
      <c r="E1118" s="347"/>
      <c r="F1118" s="519"/>
      <c r="G1118" s="346"/>
      <c r="I1118" s="295"/>
      <c r="J1118" s="296"/>
      <c r="K1118" s="297"/>
    </row>
    <row r="1119" spans="1:11" s="285" customFormat="1" ht="22.5">
      <c r="A1119" s="344"/>
      <c r="B1119" s="310" t="s">
        <v>477</v>
      </c>
      <c r="C1119" s="283" t="s">
        <v>874</v>
      </c>
      <c r="D1119" s="347"/>
      <c r="E1119" s="347"/>
      <c r="F1119" s="519"/>
      <c r="G1119" s="346"/>
      <c r="I1119" s="295"/>
      <c r="J1119" s="296"/>
      <c r="K1119" s="297"/>
    </row>
    <row r="1120" spans="1:11" s="285" customFormat="1" ht="45">
      <c r="A1120" s="344"/>
      <c r="B1120" s="310" t="s">
        <v>466</v>
      </c>
      <c r="C1120" s="283" t="s">
        <v>524</v>
      </c>
      <c r="D1120" s="347"/>
      <c r="E1120" s="347"/>
      <c r="F1120" s="519"/>
      <c r="G1120" s="346"/>
      <c r="I1120" s="295"/>
      <c r="J1120" s="296"/>
      <c r="K1120" s="297"/>
    </row>
    <row r="1121" spans="1:11" s="285" customFormat="1" ht="22.5">
      <c r="A1121" s="344"/>
      <c r="B1121" s="310" t="s">
        <v>728</v>
      </c>
      <c r="C1121" s="283" t="s">
        <v>524</v>
      </c>
      <c r="D1121" s="347"/>
      <c r="E1121" s="347"/>
      <c r="F1121" s="519"/>
      <c r="G1121" s="346"/>
      <c r="I1121" s="295"/>
      <c r="J1121" s="296"/>
      <c r="K1121" s="297"/>
    </row>
    <row r="1122" spans="1:11" s="285" customFormat="1" ht="48">
      <c r="A1122" s="344"/>
      <c r="B1122" s="310" t="s">
        <v>478</v>
      </c>
      <c r="C1122" s="283" t="s">
        <v>925</v>
      </c>
      <c r="D1122" s="347"/>
      <c r="E1122" s="347"/>
      <c r="F1122" s="519"/>
      <c r="G1122" s="346"/>
      <c r="I1122" s="295"/>
      <c r="J1122" s="296"/>
      <c r="K1122" s="297"/>
    </row>
    <row r="1123" spans="1:11" s="285" customFormat="1" ht="22.5">
      <c r="A1123" s="344"/>
      <c r="B1123" s="310" t="s">
        <v>836</v>
      </c>
      <c r="C1123" s="283" t="s">
        <v>524</v>
      </c>
      <c r="D1123" s="347" t="s">
        <v>297</v>
      </c>
      <c r="E1123" s="347">
        <v>1</v>
      </c>
      <c r="F1123" s="519"/>
      <c r="G1123" s="346">
        <f>IF(OSNOVA!$B$43=1,E1123*F1123,"")</f>
        <v>0</v>
      </c>
      <c r="I1123" s="295"/>
      <c r="J1123" s="296"/>
      <c r="K1123" s="297"/>
    </row>
    <row r="1124" spans="1:11" s="285" customFormat="1">
      <c r="A1124" s="344"/>
      <c r="B1124" s="310"/>
      <c r="C1124" s="283"/>
      <c r="D1124" s="347"/>
      <c r="E1124" s="347"/>
      <c r="F1124" s="519"/>
      <c r="G1124" s="346"/>
      <c r="I1124" s="295"/>
      <c r="J1124" s="296"/>
      <c r="K1124" s="297"/>
    </row>
    <row r="1125" spans="1:11" s="285" customFormat="1">
      <c r="A1125" s="344" t="str">
        <f>$B$35</f>
        <v>V.</v>
      </c>
      <c r="B1125" s="343">
        <f>COUNT($A$36:B1123)+1</f>
        <v>47</v>
      </c>
      <c r="C1125" s="275" t="s">
        <v>1021</v>
      </c>
      <c r="D1125" s="347"/>
      <c r="E1125" s="347"/>
      <c r="F1125" s="519"/>
      <c r="G1125" s="346"/>
      <c r="I1125" s="295"/>
      <c r="J1125" s="296"/>
      <c r="K1125" s="297"/>
    </row>
    <row r="1126" spans="1:11" s="285" customFormat="1">
      <c r="A1126" s="344"/>
      <c r="B1126" s="310" t="s">
        <v>715</v>
      </c>
      <c r="C1126" s="283" t="s">
        <v>988</v>
      </c>
      <c r="D1126" s="347"/>
      <c r="E1126" s="347"/>
      <c r="F1126" s="519"/>
      <c r="G1126" s="346"/>
      <c r="I1126" s="295"/>
      <c r="J1126" s="296"/>
      <c r="K1126" s="297"/>
    </row>
    <row r="1127" spans="1:11" s="285" customFormat="1" ht="22.5">
      <c r="A1127" s="344"/>
      <c r="B1127" s="310" t="s">
        <v>480</v>
      </c>
      <c r="C1127" s="283" t="s">
        <v>1022</v>
      </c>
      <c r="D1127" s="347"/>
      <c r="E1127" s="347"/>
      <c r="F1127" s="519"/>
      <c r="G1127" s="346"/>
      <c r="I1127" s="295"/>
      <c r="J1127" s="296"/>
      <c r="K1127" s="297"/>
    </row>
    <row r="1128" spans="1:11" s="285" customFormat="1" ht="22.5">
      <c r="A1128" s="344"/>
      <c r="B1128" s="310" t="s">
        <v>849</v>
      </c>
      <c r="C1128" s="283" t="s">
        <v>879</v>
      </c>
      <c r="D1128" s="347"/>
      <c r="E1128" s="347"/>
      <c r="F1128" s="519"/>
      <c r="G1128" s="346"/>
      <c r="I1128" s="295"/>
      <c r="J1128" s="296"/>
      <c r="K1128" s="297"/>
    </row>
    <row r="1129" spans="1:11" s="285" customFormat="1" ht="22.5">
      <c r="A1129" s="344"/>
      <c r="B1129" s="310" t="s">
        <v>759</v>
      </c>
      <c r="C1129" s="283" t="s">
        <v>835</v>
      </c>
      <c r="D1129" s="347"/>
      <c r="E1129" s="347"/>
      <c r="F1129" s="519"/>
      <c r="G1129" s="346"/>
      <c r="I1129" s="295"/>
      <c r="J1129" s="296"/>
      <c r="K1129" s="297"/>
    </row>
    <row r="1130" spans="1:11" s="285" customFormat="1" ht="22.5">
      <c r="A1130" s="344"/>
      <c r="B1130" s="310" t="s">
        <v>852</v>
      </c>
      <c r="C1130" s="283" t="s">
        <v>868</v>
      </c>
      <c r="D1130" s="347"/>
      <c r="E1130" s="347"/>
      <c r="F1130" s="519"/>
      <c r="G1130" s="346"/>
      <c r="I1130" s="295"/>
      <c r="J1130" s="296"/>
      <c r="K1130" s="297"/>
    </row>
    <row r="1131" spans="1:11" s="285" customFormat="1" ht="22.5">
      <c r="A1131" s="344"/>
      <c r="B1131" s="310" t="s">
        <v>467</v>
      </c>
      <c r="C1131" s="283" t="s">
        <v>854</v>
      </c>
      <c r="D1131" s="347"/>
      <c r="E1131" s="347"/>
      <c r="F1131" s="519"/>
      <c r="G1131" s="346"/>
      <c r="I1131" s="295"/>
      <c r="J1131" s="296"/>
      <c r="K1131" s="297"/>
    </row>
    <row r="1132" spans="1:11" s="285" customFormat="1" ht="36">
      <c r="A1132" s="344"/>
      <c r="B1132" s="310" t="s">
        <v>855</v>
      </c>
      <c r="C1132" s="283" t="s">
        <v>954</v>
      </c>
      <c r="D1132" s="347"/>
      <c r="E1132" s="347"/>
      <c r="F1132" s="519"/>
      <c r="G1132" s="346"/>
      <c r="I1132" s="295"/>
      <c r="J1132" s="296"/>
      <c r="K1132" s="297"/>
    </row>
    <row r="1133" spans="1:11" s="285" customFormat="1">
      <c r="A1133" s="344"/>
      <c r="B1133" s="310" t="s">
        <v>473</v>
      </c>
      <c r="C1133" s="283" t="s">
        <v>524</v>
      </c>
      <c r="D1133" s="347"/>
      <c r="E1133" s="347"/>
      <c r="F1133" s="519"/>
      <c r="G1133" s="346"/>
      <c r="I1133" s="295"/>
      <c r="J1133" s="296"/>
      <c r="K1133" s="297"/>
    </row>
    <row r="1134" spans="1:11" s="285" customFormat="1">
      <c r="A1134" s="344"/>
      <c r="B1134" s="310" t="s">
        <v>468</v>
      </c>
      <c r="C1134" s="283" t="s">
        <v>955</v>
      </c>
      <c r="D1134" s="347"/>
      <c r="E1134" s="347"/>
      <c r="F1134" s="519"/>
      <c r="G1134" s="346"/>
      <c r="I1134" s="295"/>
      <c r="J1134" s="296"/>
      <c r="K1134" s="297"/>
    </row>
    <row r="1135" spans="1:11" s="285" customFormat="1">
      <c r="A1135" s="344"/>
      <c r="B1135" s="310" t="s">
        <v>470</v>
      </c>
      <c r="C1135" s="283" t="s">
        <v>479</v>
      </c>
      <c r="D1135" s="347"/>
      <c r="E1135" s="347"/>
      <c r="F1135" s="519"/>
      <c r="G1135" s="346"/>
      <c r="I1135" s="295"/>
      <c r="J1135" s="296"/>
      <c r="K1135" s="297"/>
    </row>
    <row r="1136" spans="1:11" s="285" customFormat="1">
      <c r="A1136" s="344"/>
      <c r="B1136" s="310" t="s">
        <v>471</v>
      </c>
      <c r="C1136" s="283" t="s">
        <v>1023</v>
      </c>
      <c r="D1136" s="347"/>
      <c r="E1136" s="347"/>
      <c r="F1136" s="519"/>
      <c r="G1136" s="346"/>
      <c r="I1136" s="295"/>
      <c r="J1136" s="296"/>
      <c r="K1136" s="297"/>
    </row>
    <row r="1137" spans="1:11" s="285" customFormat="1">
      <c r="A1137" s="344"/>
      <c r="B1137" s="310" t="s">
        <v>472</v>
      </c>
      <c r="C1137" s="283" t="s">
        <v>1024</v>
      </c>
      <c r="D1137" s="347"/>
      <c r="E1137" s="347"/>
      <c r="F1137" s="519"/>
      <c r="G1137" s="346"/>
      <c r="I1137" s="295"/>
      <c r="J1137" s="296"/>
      <c r="K1137" s="297"/>
    </row>
    <row r="1138" spans="1:11" s="285" customFormat="1" ht="22.5">
      <c r="A1138" s="344"/>
      <c r="B1138" s="310" t="s">
        <v>507</v>
      </c>
      <c r="C1138" s="283" t="s">
        <v>524</v>
      </c>
      <c r="D1138" s="347"/>
      <c r="E1138" s="347"/>
      <c r="F1138" s="519"/>
      <c r="G1138" s="346"/>
      <c r="I1138" s="295"/>
      <c r="J1138" s="296"/>
      <c r="K1138" s="297"/>
    </row>
    <row r="1139" spans="1:11" s="285" customFormat="1" ht="22.5">
      <c r="A1139" s="344"/>
      <c r="B1139" s="310" t="s">
        <v>474</v>
      </c>
      <c r="C1139" s="283" t="s">
        <v>883</v>
      </c>
      <c r="D1139" s="347"/>
      <c r="E1139" s="347"/>
      <c r="F1139" s="519"/>
      <c r="G1139" s="346"/>
      <c r="I1139" s="295"/>
      <c r="J1139" s="296"/>
      <c r="K1139" s="297"/>
    </row>
    <row r="1140" spans="1:11" s="285" customFormat="1" ht="22.5">
      <c r="A1140" s="344"/>
      <c r="B1140" s="310" t="s">
        <v>475</v>
      </c>
      <c r="C1140" s="283" t="s">
        <v>524</v>
      </c>
      <c r="D1140" s="347"/>
      <c r="E1140" s="347"/>
      <c r="F1140" s="519"/>
      <c r="G1140" s="346"/>
      <c r="I1140" s="295"/>
      <c r="J1140" s="296"/>
      <c r="K1140" s="297"/>
    </row>
    <row r="1141" spans="1:11" s="285" customFormat="1" ht="22.5">
      <c r="A1141" s="344"/>
      <c r="B1141" s="310" t="s">
        <v>476</v>
      </c>
      <c r="C1141" s="283" t="s">
        <v>524</v>
      </c>
      <c r="D1141" s="347"/>
      <c r="E1141" s="347"/>
      <c r="F1141" s="519"/>
      <c r="G1141" s="346"/>
      <c r="I1141" s="295"/>
      <c r="J1141" s="296"/>
      <c r="K1141" s="297"/>
    </row>
    <row r="1142" spans="1:11" s="285" customFormat="1" ht="22.5">
      <c r="A1142" s="344"/>
      <c r="B1142" s="310" t="s">
        <v>856</v>
      </c>
      <c r="C1142" s="283" t="s">
        <v>524</v>
      </c>
      <c r="D1142" s="347"/>
      <c r="E1142" s="347"/>
      <c r="F1142" s="519"/>
      <c r="G1142" s="346"/>
      <c r="I1142" s="295"/>
      <c r="J1142" s="296"/>
      <c r="K1142" s="297"/>
    </row>
    <row r="1143" spans="1:11" s="285" customFormat="1" ht="22.5">
      <c r="A1143" s="344"/>
      <c r="B1143" s="310" t="s">
        <v>508</v>
      </c>
      <c r="C1143" s="283" t="s">
        <v>863</v>
      </c>
      <c r="D1143" s="347"/>
      <c r="E1143" s="347"/>
      <c r="F1143" s="519"/>
      <c r="G1143" s="346"/>
      <c r="I1143" s="295"/>
      <c r="J1143" s="296"/>
      <c r="K1143" s="297"/>
    </row>
    <row r="1144" spans="1:11" s="285" customFormat="1" ht="22.5">
      <c r="A1144" s="344"/>
      <c r="B1144" s="310" t="s">
        <v>477</v>
      </c>
      <c r="C1144" s="283" t="s">
        <v>863</v>
      </c>
      <c r="D1144" s="347"/>
      <c r="E1144" s="347"/>
      <c r="F1144" s="519"/>
      <c r="G1144" s="346"/>
      <c r="I1144" s="295"/>
      <c r="J1144" s="296"/>
      <c r="K1144" s="297"/>
    </row>
    <row r="1145" spans="1:11" s="285" customFormat="1" ht="45">
      <c r="A1145" s="344"/>
      <c r="B1145" s="310" t="s">
        <v>466</v>
      </c>
      <c r="C1145" s="283" t="s">
        <v>960</v>
      </c>
      <c r="D1145" s="347"/>
      <c r="E1145" s="347"/>
      <c r="F1145" s="519"/>
      <c r="G1145" s="346"/>
      <c r="I1145" s="295"/>
      <c r="J1145" s="296"/>
      <c r="K1145" s="297"/>
    </row>
    <row r="1146" spans="1:11" s="285" customFormat="1" ht="24">
      <c r="A1146" s="344"/>
      <c r="B1146" s="310" t="s">
        <v>728</v>
      </c>
      <c r="C1146" s="283" t="s">
        <v>1010</v>
      </c>
      <c r="D1146" s="347"/>
      <c r="E1146" s="347"/>
      <c r="F1146" s="519"/>
      <c r="G1146" s="346"/>
      <c r="I1146" s="295"/>
      <c r="J1146" s="296"/>
      <c r="K1146" s="297"/>
    </row>
    <row r="1147" spans="1:11" s="285" customFormat="1" ht="48">
      <c r="A1147" s="344"/>
      <c r="B1147" s="310" t="s">
        <v>478</v>
      </c>
      <c r="C1147" s="283" t="s">
        <v>925</v>
      </c>
      <c r="D1147" s="347"/>
      <c r="E1147" s="347"/>
      <c r="F1147" s="519"/>
      <c r="G1147" s="346"/>
      <c r="I1147" s="295"/>
      <c r="J1147" s="296"/>
      <c r="K1147" s="297"/>
    </row>
    <row r="1148" spans="1:11" s="285" customFormat="1" ht="22.5">
      <c r="A1148" s="344"/>
      <c r="B1148" s="310" t="s">
        <v>836</v>
      </c>
      <c r="C1148" s="283" t="s">
        <v>524</v>
      </c>
      <c r="D1148" s="347" t="s">
        <v>297</v>
      </c>
      <c r="E1148" s="347">
        <v>1</v>
      </c>
      <c r="F1148" s="519"/>
      <c r="G1148" s="346">
        <f>IF(OSNOVA!$B$43=1,E1148*F1148,"")</f>
        <v>0</v>
      </c>
      <c r="I1148" s="295"/>
      <c r="J1148" s="296"/>
      <c r="K1148" s="297"/>
    </row>
    <row r="1149" spans="1:11" s="285" customFormat="1">
      <c r="A1149" s="344"/>
      <c r="B1149" s="310"/>
      <c r="C1149" s="283"/>
      <c r="D1149" s="347"/>
      <c r="E1149" s="347"/>
      <c r="F1149" s="519"/>
      <c r="G1149" s="346"/>
      <c r="I1149" s="295"/>
      <c r="J1149" s="296"/>
      <c r="K1149" s="297"/>
    </row>
    <row r="1150" spans="1:11" s="285" customFormat="1">
      <c r="A1150" s="344" t="str">
        <f>$B$35</f>
        <v>V.</v>
      </c>
      <c r="B1150" s="343">
        <f>COUNT($A$36:B1148)+1</f>
        <v>48</v>
      </c>
      <c r="C1150" s="275" t="s">
        <v>1025</v>
      </c>
      <c r="D1150" s="347"/>
      <c r="E1150" s="347"/>
      <c r="F1150" s="519"/>
      <c r="G1150" s="346"/>
      <c r="I1150" s="295"/>
      <c r="J1150" s="296"/>
      <c r="K1150" s="297"/>
    </row>
    <row r="1151" spans="1:11" s="285" customFormat="1">
      <c r="A1151" s="344"/>
      <c r="B1151" s="310" t="s">
        <v>715</v>
      </c>
      <c r="C1151" s="283" t="s">
        <v>1026</v>
      </c>
      <c r="D1151" s="347"/>
      <c r="E1151" s="347"/>
      <c r="F1151" s="519"/>
      <c r="G1151" s="346"/>
      <c r="I1151" s="295"/>
      <c r="J1151" s="296"/>
      <c r="K1151" s="297"/>
    </row>
    <row r="1152" spans="1:11" s="285" customFormat="1" ht="22.5">
      <c r="A1152" s="344"/>
      <c r="B1152" s="310" t="s">
        <v>480</v>
      </c>
      <c r="C1152" s="283" t="s">
        <v>1027</v>
      </c>
      <c r="D1152" s="347"/>
      <c r="E1152" s="347"/>
      <c r="F1152" s="519"/>
      <c r="G1152" s="346"/>
      <c r="I1152" s="295"/>
      <c r="J1152" s="296"/>
      <c r="K1152" s="297"/>
    </row>
    <row r="1153" spans="1:11" s="285" customFormat="1" ht="22.5">
      <c r="A1153" s="344"/>
      <c r="B1153" s="310" t="s">
        <v>849</v>
      </c>
      <c r="C1153" s="283" t="s">
        <v>850</v>
      </c>
      <c r="D1153" s="347"/>
      <c r="E1153" s="347"/>
      <c r="F1153" s="519"/>
      <c r="G1153" s="346"/>
      <c r="I1153" s="295"/>
      <c r="J1153" s="296"/>
      <c r="K1153" s="297"/>
    </row>
    <row r="1154" spans="1:11" s="285" customFormat="1" ht="22.5">
      <c r="A1154" s="344"/>
      <c r="B1154" s="310" t="s">
        <v>759</v>
      </c>
      <c r="C1154" s="283" t="s">
        <v>851</v>
      </c>
      <c r="D1154" s="347"/>
      <c r="E1154" s="347"/>
      <c r="F1154" s="519"/>
      <c r="G1154" s="346"/>
      <c r="I1154" s="295"/>
      <c r="J1154" s="296"/>
      <c r="K1154" s="297"/>
    </row>
    <row r="1155" spans="1:11" s="285" customFormat="1" ht="22.5">
      <c r="A1155" s="344"/>
      <c r="B1155" s="310" t="s">
        <v>852</v>
      </c>
      <c r="C1155" s="283" t="s">
        <v>992</v>
      </c>
      <c r="D1155" s="347"/>
      <c r="E1155" s="347"/>
      <c r="F1155" s="519"/>
      <c r="G1155" s="346"/>
      <c r="I1155" s="295"/>
      <c r="J1155" s="296"/>
      <c r="K1155" s="297"/>
    </row>
    <row r="1156" spans="1:11" s="285" customFormat="1" ht="22.5">
      <c r="A1156" s="344"/>
      <c r="B1156" s="310" t="s">
        <v>467</v>
      </c>
      <c r="C1156" s="283" t="s">
        <v>854</v>
      </c>
      <c r="D1156" s="347"/>
      <c r="E1156" s="347"/>
      <c r="F1156" s="519"/>
      <c r="G1156" s="346"/>
      <c r="I1156" s="295"/>
      <c r="J1156" s="296"/>
      <c r="K1156" s="297"/>
    </row>
    <row r="1157" spans="1:11" s="285" customFormat="1" ht="36">
      <c r="A1157" s="344"/>
      <c r="B1157" s="310" t="s">
        <v>855</v>
      </c>
      <c r="C1157" s="283" t="s">
        <v>954</v>
      </c>
      <c r="D1157" s="347"/>
      <c r="E1157" s="347"/>
      <c r="F1157" s="519"/>
      <c r="G1157" s="346"/>
      <c r="I1157" s="295"/>
      <c r="J1157" s="296"/>
      <c r="K1157" s="297"/>
    </row>
    <row r="1158" spans="1:11" s="285" customFormat="1" ht="48">
      <c r="A1158" s="344"/>
      <c r="B1158" s="310" t="s">
        <v>473</v>
      </c>
      <c r="C1158" s="283" t="s">
        <v>1114</v>
      </c>
      <c r="D1158" s="347"/>
      <c r="E1158" s="347"/>
      <c r="F1158" s="519"/>
      <c r="G1158" s="346"/>
      <c r="I1158" s="295"/>
      <c r="J1158" s="296"/>
      <c r="K1158" s="297"/>
    </row>
    <row r="1159" spans="1:11" s="285" customFormat="1">
      <c r="A1159" s="344"/>
      <c r="B1159" s="310" t="s">
        <v>468</v>
      </c>
      <c r="C1159" s="283" t="s">
        <v>955</v>
      </c>
      <c r="D1159" s="347"/>
      <c r="E1159" s="347"/>
      <c r="F1159" s="519"/>
      <c r="G1159" s="346"/>
      <c r="I1159" s="295"/>
      <c r="J1159" s="296"/>
      <c r="K1159" s="297"/>
    </row>
    <row r="1160" spans="1:11" s="285" customFormat="1">
      <c r="A1160" s="344"/>
      <c r="B1160" s="310" t="s">
        <v>470</v>
      </c>
      <c r="C1160" s="283" t="s">
        <v>479</v>
      </c>
      <c r="D1160" s="347"/>
      <c r="E1160" s="347"/>
      <c r="F1160" s="519"/>
      <c r="G1160" s="346"/>
      <c r="I1160" s="295"/>
      <c r="J1160" s="296"/>
      <c r="K1160" s="297"/>
    </row>
    <row r="1161" spans="1:11" s="285" customFormat="1" ht="24">
      <c r="A1161" s="344"/>
      <c r="B1161" s="310" t="s">
        <v>471</v>
      </c>
      <c r="C1161" s="283" t="s">
        <v>989</v>
      </c>
      <c r="D1161" s="347"/>
      <c r="E1161" s="347"/>
      <c r="F1161" s="519"/>
      <c r="G1161" s="346"/>
      <c r="I1161" s="295"/>
      <c r="J1161" s="296"/>
      <c r="K1161" s="297"/>
    </row>
    <row r="1162" spans="1:11" s="285" customFormat="1" ht="24">
      <c r="A1162" s="344"/>
      <c r="B1162" s="310" t="s">
        <v>472</v>
      </c>
      <c r="C1162" s="283" t="s">
        <v>1028</v>
      </c>
      <c r="D1162" s="347"/>
      <c r="E1162" s="347"/>
      <c r="F1162" s="519"/>
      <c r="G1162" s="346"/>
      <c r="I1162" s="295"/>
      <c r="J1162" s="296"/>
      <c r="K1162" s="297"/>
    </row>
    <row r="1163" spans="1:11" s="285" customFormat="1" ht="22.5">
      <c r="A1163" s="344"/>
      <c r="B1163" s="310" t="s">
        <v>507</v>
      </c>
      <c r="C1163" s="283" t="s">
        <v>524</v>
      </c>
      <c r="D1163" s="347"/>
      <c r="E1163" s="347"/>
      <c r="F1163" s="519"/>
      <c r="G1163" s="346"/>
      <c r="I1163" s="295"/>
      <c r="J1163" s="296"/>
      <c r="K1163" s="297"/>
    </row>
    <row r="1164" spans="1:11" s="285" customFormat="1" ht="22.5">
      <c r="A1164" s="344"/>
      <c r="B1164" s="310" t="s">
        <v>474</v>
      </c>
      <c r="C1164" s="283" t="s">
        <v>740</v>
      </c>
      <c r="D1164" s="347"/>
      <c r="E1164" s="347"/>
      <c r="F1164" s="519"/>
      <c r="G1164" s="346"/>
      <c r="I1164" s="295"/>
      <c r="J1164" s="296"/>
      <c r="K1164" s="297"/>
    </row>
    <row r="1165" spans="1:11" s="285" customFormat="1" ht="22.5">
      <c r="A1165" s="344"/>
      <c r="B1165" s="310" t="s">
        <v>475</v>
      </c>
      <c r="C1165" s="283" t="s">
        <v>524</v>
      </c>
      <c r="D1165" s="347"/>
      <c r="E1165" s="347"/>
      <c r="F1165" s="519"/>
      <c r="G1165" s="346"/>
      <c r="I1165" s="295"/>
      <c r="J1165" s="296"/>
      <c r="K1165" s="297"/>
    </row>
    <row r="1166" spans="1:11" s="285" customFormat="1" ht="22.5">
      <c r="A1166" s="344"/>
      <c r="B1166" s="310" t="s">
        <v>476</v>
      </c>
      <c r="C1166" s="283" t="s">
        <v>524</v>
      </c>
      <c r="D1166" s="347"/>
      <c r="E1166" s="347"/>
      <c r="F1166" s="519"/>
      <c r="G1166" s="346"/>
      <c r="I1166" s="295"/>
      <c r="J1166" s="296"/>
      <c r="K1166" s="297"/>
    </row>
    <row r="1167" spans="1:11" s="285" customFormat="1" ht="22.5">
      <c r="A1167" s="344"/>
      <c r="B1167" s="310" t="s">
        <v>856</v>
      </c>
      <c r="C1167" s="283" t="s">
        <v>524</v>
      </c>
      <c r="D1167" s="347"/>
      <c r="E1167" s="347"/>
      <c r="F1167" s="519"/>
      <c r="G1167" s="346"/>
      <c r="I1167" s="295"/>
      <c r="J1167" s="296"/>
      <c r="K1167" s="297"/>
    </row>
    <row r="1168" spans="1:11" s="285" customFormat="1" ht="22.5">
      <c r="A1168" s="344"/>
      <c r="B1168" s="310" t="s">
        <v>508</v>
      </c>
      <c r="C1168" s="283" t="s">
        <v>874</v>
      </c>
      <c r="D1168" s="347"/>
      <c r="E1168" s="347"/>
      <c r="F1168" s="519"/>
      <c r="G1168" s="346"/>
      <c r="I1168" s="295"/>
      <c r="J1168" s="296"/>
      <c r="K1168" s="297"/>
    </row>
    <row r="1169" spans="1:11" s="285" customFormat="1" ht="22.5">
      <c r="A1169" s="344"/>
      <c r="B1169" s="310" t="s">
        <v>477</v>
      </c>
      <c r="C1169" s="283" t="s">
        <v>874</v>
      </c>
      <c r="D1169" s="347"/>
      <c r="E1169" s="347"/>
      <c r="F1169" s="519"/>
      <c r="G1169" s="346"/>
      <c r="I1169" s="295"/>
      <c r="J1169" s="296"/>
      <c r="K1169" s="297"/>
    </row>
    <row r="1170" spans="1:11" s="285" customFormat="1" ht="45">
      <c r="A1170" s="344"/>
      <c r="B1170" s="310" t="s">
        <v>466</v>
      </c>
      <c r="C1170" s="283" t="s">
        <v>960</v>
      </c>
      <c r="D1170" s="347"/>
      <c r="E1170" s="347"/>
      <c r="F1170" s="519"/>
      <c r="G1170" s="346"/>
      <c r="I1170" s="295"/>
      <c r="J1170" s="296"/>
      <c r="K1170" s="297"/>
    </row>
    <row r="1171" spans="1:11" s="285" customFormat="1" ht="22.5">
      <c r="A1171" s="344"/>
      <c r="B1171" s="310" t="s">
        <v>728</v>
      </c>
      <c r="C1171" s="283" t="s">
        <v>524</v>
      </c>
      <c r="D1171" s="347"/>
      <c r="E1171" s="347"/>
      <c r="F1171" s="519"/>
      <c r="G1171" s="346"/>
      <c r="I1171" s="295"/>
      <c r="J1171" s="296"/>
      <c r="K1171" s="297"/>
    </row>
    <row r="1172" spans="1:11" s="285" customFormat="1" ht="48">
      <c r="A1172" s="344"/>
      <c r="B1172" s="310" t="s">
        <v>478</v>
      </c>
      <c r="C1172" s="283" t="s">
        <v>925</v>
      </c>
      <c r="D1172" s="347"/>
      <c r="E1172" s="347"/>
      <c r="F1172" s="519"/>
      <c r="G1172" s="346"/>
      <c r="I1172" s="295"/>
      <c r="J1172" s="296"/>
      <c r="K1172" s="297"/>
    </row>
    <row r="1173" spans="1:11" s="285" customFormat="1" ht="22.5">
      <c r="A1173" s="344"/>
      <c r="B1173" s="310" t="s">
        <v>836</v>
      </c>
      <c r="C1173" s="283" t="s">
        <v>524</v>
      </c>
      <c r="D1173" s="347" t="s">
        <v>297</v>
      </c>
      <c r="E1173" s="347">
        <v>2</v>
      </c>
      <c r="F1173" s="519"/>
      <c r="G1173" s="346">
        <f>IF(OSNOVA!$B$43=1,E1173*F1173,"")</f>
        <v>0</v>
      </c>
      <c r="I1173" s="295"/>
      <c r="J1173" s="296"/>
      <c r="K1173" s="297"/>
    </row>
    <row r="1174" spans="1:11" s="285" customFormat="1">
      <c r="A1174" s="344"/>
      <c r="B1174" s="310"/>
      <c r="C1174" s="283"/>
      <c r="D1174" s="347"/>
      <c r="E1174" s="347"/>
      <c r="F1174" s="519"/>
      <c r="G1174" s="346"/>
      <c r="I1174" s="295"/>
      <c r="J1174" s="296"/>
      <c r="K1174" s="297"/>
    </row>
    <row r="1175" spans="1:11" s="285" customFormat="1">
      <c r="A1175" s="344" t="str">
        <f>$B$35</f>
        <v>V.</v>
      </c>
      <c r="B1175" s="343">
        <f>COUNT($A$36:B1173)+1</f>
        <v>49</v>
      </c>
      <c r="C1175" s="275" t="s">
        <v>1029</v>
      </c>
      <c r="D1175" s="347"/>
      <c r="E1175" s="347"/>
      <c r="F1175" s="519"/>
      <c r="G1175" s="346"/>
      <c r="I1175" s="295"/>
      <c r="J1175" s="296"/>
      <c r="K1175" s="297"/>
    </row>
    <row r="1176" spans="1:11" s="285" customFormat="1">
      <c r="A1176" s="344"/>
      <c r="B1176" s="310" t="s">
        <v>715</v>
      </c>
      <c r="C1176" s="283" t="s">
        <v>1026</v>
      </c>
      <c r="D1176" s="347"/>
      <c r="E1176" s="347"/>
      <c r="F1176" s="519"/>
      <c r="G1176" s="346"/>
      <c r="I1176" s="295"/>
      <c r="J1176" s="296"/>
      <c r="K1176" s="297"/>
    </row>
    <row r="1177" spans="1:11" s="285" customFormat="1" ht="22.5">
      <c r="A1177" s="344"/>
      <c r="B1177" s="310" t="s">
        <v>480</v>
      </c>
      <c r="C1177" s="283" t="s">
        <v>1030</v>
      </c>
      <c r="D1177" s="347"/>
      <c r="E1177" s="347"/>
      <c r="F1177" s="519"/>
      <c r="G1177" s="346"/>
      <c r="I1177" s="295"/>
      <c r="J1177" s="296"/>
      <c r="K1177" s="297"/>
    </row>
    <row r="1178" spans="1:11" s="285" customFormat="1" ht="22.5">
      <c r="A1178" s="344"/>
      <c r="B1178" s="310" t="s">
        <v>849</v>
      </c>
      <c r="C1178" s="283" t="s">
        <v>850</v>
      </c>
      <c r="D1178" s="347"/>
      <c r="E1178" s="347"/>
      <c r="F1178" s="519"/>
      <c r="G1178" s="346"/>
      <c r="I1178" s="295"/>
      <c r="J1178" s="296"/>
      <c r="K1178" s="297"/>
    </row>
    <row r="1179" spans="1:11" s="285" customFormat="1" ht="22.5">
      <c r="A1179" s="344"/>
      <c r="B1179" s="310" t="s">
        <v>759</v>
      </c>
      <c r="C1179" s="283" t="s">
        <v>851</v>
      </c>
      <c r="D1179" s="347"/>
      <c r="E1179" s="347"/>
      <c r="F1179" s="519"/>
      <c r="G1179" s="346"/>
      <c r="I1179" s="295"/>
      <c r="J1179" s="296"/>
      <c r="K1179" s="297"/>
    </row>
    <row r="1180" spans="1:11" s="285" customFormat="1" ht="22.5">
      <c r="A1180" s="344"/>
      <c r="B1180" s="310" t="s">
        <v>852</v>
      </c>
      <c r="C1180" s="283" t="s">
        <v>868</v>
      </c>
      <c r="D1180" s="347"/>
      <c r="E1180" s="347"/>
      <c r="F1180" s="519"/>
      <c r="G1180" s="346"/>
      <c r="I1180" s="295"/>
      <c r="J1180" s="296"/>
      <c r="K1180" s="297"/>
    </row>
    <row r="1181" spans="1:11" s="285" customFormat="1" ht="22.5">
      <c r="A1181" s="344"/>
      <c r="B1181" s="310" t="s">
        <v>467</v>
      </c>
      <c r="C1181" s="283" t="s">
        <v>854</v>
      </c>
      <c r="D1181" s="347"/>
      <c r="E1181" s="347"/>
      <c r="F1181" s="519"/>
      <c r="G1181" s="346"/>
      <c r="I1181" s="295"/>
      <c r="J1181" s="296"/>
      <c r="K1181" s="297"/>
    </row>
    <row r="1182" spans="1:11" s="285" customFormat="1" ht="36">
      <c r="A1182" s="344"/>
      <c r="B1182" s="310" t="s">
        <v>855</v>
      </c>
      <c r="C1182" s="283" t="s">
        <v>954</v>
      </c>
      <c r="D1182" s="347"/>
      <c r="E1182" s="347"/>
      <c r="F1182" s="519"/>
      <c r="G1182" s="346"/>
      <c r="I1182" s="295"/>
      <c r="J1182" s="296"/>
      <c r="K1182" s="297"/>
    </row>
    <row r="1183" spans="1:11" s="285" customFormat="1" ht="48">
      <c r="A1183" s="344"/>
      <c r="B1183" s="310" t="s">
        <v>473</v>
      </c>
      <c r="C1183" s="283" t="s">
        <v>1114</v>
      </c>
      <c r="D1183" s="347"/>
      <c r="E1183" s="347"/>
      <c r="F1183" s="519"/>
      <c r="G1183" s="346"/>
      <c r="I1183" s="295"/>
      <c r="J1183" s="296"/>
      <c r="K1183" s="297"/>
    </row>
    <row r="1184" spans="1:11" s="285" customFormat="1">
      <c r="A1184" s="344"/>
      <c r="B1184" s="310" t="s">
        <v>468</v>
      </c>
      <c r="C1184" s="283" t="s">
        <v>955</v>
      </c>
      <c r="D1184" s="347"/>
      <c r="E1184" s="347"/>
      <c r="F1184" s="519"/>
      <c r="G1184" s="346"/>
      <c r="I1184" s="295"/>
      <c r="J1184" s="296"/>
      <c r="K1184" s="297"/>
    </row>
    <row r="1185" spans="1:11" s="285" customFormat="1">
      <c r="A1185" s="344"/>
      <c r="B1185" s="310" t="s">
        <v>470</v>
      </c>
      <c r="C1185" s="283" t="s">
        <v>479</v>
      </c>
      <c r="D1185" s="347"/>
      <c r="E1185" s="347"/>
      <c r="F1185" s="519"/>
      <c r="G1185" s="346"/>
      <c r="I1185" s="295"/>
      <c r="J1185" s="296"/>
      <c r="K1185" s="297"/>
    </row>
    <row r="1186" spans="1:11" s="285" customFormat="1" ht="36">
      <c r="A1186" s="344"/>
      <c r="B1186" s="310" t="s">
        <v>471</v>
      </c>
      <c r="C1186" s="283" t="s">
        <v>869</v>
      </c>
      <c r="D1186" s="347"/>
      <c r="E1186" s="347"/>
      <c r="F1186" s="519"/>
      <c r="G1186" s="346"/>
      <c r="I1186" s="295"/>
      <c r="J1186" s="296"/>
      <c r="K1186" s="297"/>
    </row>
    <row r="1187" spans="1:11" s="285" customFormat="1" ht="24">
      <c r="A1187" s="344"/>
      <c r="B1187" s="310" t="s">
        <v>472</v>
      </c>
      <c r="C1187" s="283" t="s">
        <v>1028</v>
      </c>
      <c r="D1187" s="347"/>
      <c r="E1187" s="347"/>
      <c r="F1187" s="519"/>
      <c r="G1187" s="346"/>
      <c r="I1187" s="295"/>
      <c r="J1187" s="296"/>
      <c r="K1187" s="297"/>
    </row>
    <row r="1188" spans="1:11" s="285" customFormat="1" ht="22.5">
      <c r="A1188" s="344"/>
      <c r="B1188" s="310" t="s">
        <v>507</v>
      </c>
      <c r="C1188" s="283" t="s">
        <v>524</v>
      </c>
      <c r="D1188" s="347"/>
      <c r="E1188" s="347"/>
      <c r="F1188" s="519"/>
      <c r="G1188" s="346"/>
      <c r="I1188" s="295"/>
      <c r="J1188" s="296"/>
      <c r="K1188" s="297"/>
    </row>
    <row r="1189" spans="1:11" s="285" customFormat="1" ht="22.5">
      <c r="A1189" s="344"/>
      <c r="B1189" s="310" t="s">
        <v>474</v>
      </c>
      <c r="C1189" s="283" t="s">
        <v>740</v>
      </c>
      <c r="D1189" s="347"/>
      <c r="E1189" s="347"/>
      <c r="F1189" s="519"/>
      <c r="G1189" s="346"/>
      <c r="I1189" s="295"/>
      <c r="J1189" s="296"/>
      <c r="K1189" s="297"/>
    </row>
    <row r="1190" spans="1:11" s="285" customFormat="1" ht="22.5">
      <c r="A1190" s="344"/>
      <c r="B1190" s="310" t="s">
        <v>475</v>
      </c>
      <c r="C1190" s="283" t="s">
        <v>524</v>
      </c>
      <c r="D1190" s="347"/>
      <c r="E1190" s="347"/>
      <c r="F1190" s="519"/>
      <c r="G1190" s="346"/>
      <c r="I1190" s="295"/>
      <c r="J1190" s="296"/>
      <c r="K1190" s="297"/>
    </row>
    <row r="1191" spans="1:11" s="285" customFormat="1" ht="22.5">
      <c r="A1191" s="344"/>
      <c r="B1191" s="310" t="s">
        <v>476</v>
      </c>
      <c r="C1191" s="283" t="s">
        <v>524</v>
      </c>
      <c r="D1191" s="347"/>
      <c r="E1191" s="347"/>
      <c r="F1191" s="519"/>
      <c r="G1191" s="346"/>
      <c r="I1191" s="295"/>
      <c r="J1191" s="296"/>
      <c r="K1191" s="297"/>
    </row>
    <row r="1192" spans="1:11" s="285" customFormat="1" ht="22.5">
      <c r="A1192" s="344"/>
      <c r="B1192" s="310" t="s">
        <v>856</v>
      </c>
      <c r="C1192" s="283" t="s">
        <v>524</v>
      </c>
      <c r="D1192" s="347"/>
      <c r="E1192" s="347"/>
      <c r="F1192" s="519"/>
      <c r="G1192" s="346"/>
      <c r="I1192" s="295"/>
      <c r="J1192" s="296"/>
      <c r="K1192" s="297"/>
    </row>
    <row r="1193" spans="1:11" s="285" customFormat="1" ht="22.5">
      <c r="A1193" s="344"/>
      <c r="B1193" s="310" t="s">
        <v>508</v>
      </c>
      <c r="C1193" s="283" t="s">
        <v>874</v>
      </c>
      <c r="D1193" s="347"/>
      <c r="E1193" s="347"/>
      <c r="F1193" s="519"/>
      <c r="G1193" s="346"/>
      <c r="I1193" s="295"/>
      <c r="J1193" s="296"/>
      <c r="K1193" s="297"/>
    </row>
    <row r="1194" spans="1:11" s="285" customFormat="1" ht="22.5">
      <c r="A1194" s="344"/>
      <c r="B1194" s="310" t="s">
        <v>477</v>
      </c>
      <c r="C1194" s="283" t="s">
        <v>874</v>
      </c>
      <c r="D1194" s="347"/>
      <c r="E1194" s="347"/>
      <c r="F1194" s="519"/>
      <c r="G1194" s="346"/>
      <c r="I1194" s="295"/>
      <c r="J1194" s="296"/>
      <c r="K1194" s="297"/>
    </row>
    <row r="1195" spans="1:11" s="285" customFormat="1" ht="45">
      <c r="A1195" s="344"/>
      <c r="B1195" s="310" t="s">
        <v>466</v>
      </c>
      <c r="C1195" s="283" t="s">
        <v>960</v>
      </c>
      <c r="D1195" s="347"/>
      <c r="E1195" s="347"/>
      <c r="F1195" s="519"/>
      <c r="G1195" s="346"/>
      <c r="I1195" s="295"/>
      <c r="J1195" s="296"/>
      <c r="K1195" s="297"/>
    </row>
    <row r="1196" spans="1:11" s="285" customFormat="1" ht="22.5">
      <c r="A1196" s="344"/>
      <c r="B1196" s="310" t="s">
        <v>728</v>
      </c>
      <c r="C1196" s="283" t="s">
        <v>524</v>
      </c>
      <c r="D1196" s="347"/>
      <c r="E1196" s="347"/>
      <c r="F1196" s="519"/>
      <c r="G1196" s="346"/>
      <c r="I1196" s="295"/>
      <c r="J1196" s="296"/>
      <c r="K1196" s="297"/>
    </row>
    <row r="1197" spans="1:11" s="285" customFormat="1" ht="48">
      <c r="A1197" s="344"/>
      <c r="B1197" s="310" t="s">
        <v>478</v>
      </c>
      <c r="C1197" s="283" t="s">
        <v>925</v>
      </c>
      <c r="D1197" s="347"/>
      <c r="E1197" s="347"/>
      <c r="F1197" s="519"/>
      <c r="G1197" s="346"/>
      <c r="I1197" s="295"/>
      <c r="J1197" s="296"/>
      <c r="K1197" s="297"/>
    </row>
    <row r="1198" spans="1:11" s="285" customFormat="1" ht="22.5">
      <c r="A1198" s="344"/>
      <c r="B1198" s="310" t="s">
        <v>836</v>
      </c>
      <c r="C1198" s="283" t="s">
        <v>524</v>
      </c>
      <c r="D1198" s="347" t="s">
        <v>297</v>
      </c>
      <c r="E1198" s="347">
        <v>1</v>
      </c>
      <c r="F1198" s="519"/>
      <c r="G1198" s="346">
        <f>IF(OSNOVA!$B$43=1,E1198*F1198,"")</f>
        <v>0</v>
      </c>
      <c r="I1198" s="295"/>
      <c r="J1198" s="296"/>
      <c r="K1198" s="297"/>
    </row>
    <row r="1199" spans="1:11" s="285" customFormat="1">
      <c r="A1199" s="344"/>
      <c r="B1199" s="310"/>
      <c r="C1199" s="283"/>
      <c r="D1199" s="347"/>
      <c r="E1199" s="347"/>
      <c r="F1199" s="519"/>
      <c r="G1199" s="346"/>
      <c r="I1199" s="295"/>
      <c r="J1199" s="296"/>
      <c r="K1199" s="297"/>
    </row>
    <row r="1200" spans="1:11" s="285" customFormat="1">
      <c r="A1200" s="344" t="str">
        <f>$B$35</f>
        <v>V.</v>
      </c>
      <c r="B1200" s="343">
        <f>COUNT($A$36:B1198)+1</f>
        <v>50</v>
      </c>
      <c r="C1200" s="275" t="s">
        <v>1031</v>
      </c>
      <c r="D1200" s="347"/>
      <c r="E1200" s="347"/>
      <c r="F1200" s="519"/>
      <c r="G1200" s="346"/>
      <c r="I1200" s="295"/>
      <c r="J1200" s="296"/>
      <c r="K1200" s="297"/>
    </row>
    <row r="1201" spans="1:11" s="285" customFormat="1">
      <c r="A1201" s="344"/>
      <c r="B1201" s="310" t="s">
        <v>715</v>
      </c>
      <c r="C1201" s="283" t="s">
        <v>1032</v>
      </c>
      <c r="D1201" s="347"/>
      <c r="E1201" s="347"/>
      <c r="F1201" s="519"/>
      <c r="G1201" s="346"/>
      <c r="I1201" s="295"/>
      <c r="J1201" s="296"/>
      <c r="K1201" s="297"/>
    </row>
    <row r="1202" spans="1:11" s="285" customFormat="1" ht="22.5">
      <c r="A1202" s="344"/>
      <c r="B1202" s="310" t="s">
        <v>480</v>
      </c>
      <c r="C1202" s="283" t="s">
        <v>1033</v>
      </c>
      <c r="D1202" s="347"/>
      <c r="E1202" s="347"/>
      <c r="F1202" s="519"/>
      <c r="G1202" s="346"/>
      <c r="I1202" s="295"/>
      <c r="J1202" s="296"/>
      <c r="K1202" s="297"/>
    </row>
    <row r="1203" spans="1:11" s="285" customFormat="1" ht="22.5">
      <c r="A1203" s="344"/>
      <c r="B1203" s="310" t="s">
        <v>849</v>
      </c>
      <c r="C1203" s="283" t="s">
        <v>1034</v>
      </c>
      <c r="D1203" s="347"/>
      <c r="E1203" s="347"/>
      <c r="F1203" s="519"/>
      <c r="G1203" s="346"/>
      <c r="I1203" s="295"/>
      <c r="J1203" s="296"/>
      <c r="K1203" s="297"/>
    </row>
    <row r="1204" spans="1:11" s="285" customFormat="1" ht="22.5">
      <c r="A1204" s="344"/>
      <c r="B1204" s="310" t="s">
        <v>759</v>
      </c>
      <c r="C1204" s="283" t="s">
        <v>851</v>
      </c>
      <c r="D1204" s="347"/>
      <c r="E1204" s="347"/>
      <c r="F1204" s="519"/>
      <c r="G1204" s="346"/>
      <c r="I1204" s="295"/>
      <c r="J1204" s="296"/>
      <c r="K1204" s="297"/>
    </row>
    <row r="1205" spans="1:11" s="285" customFormat="1" ht="22.5">
      <c r="A1205" s="344"/>
      <c r="B1205" s="310" t="s">
        <v>852</v>
      </c>
      <c r="C1205" s="283" t="s">
        <v>1035</v>
      </c>
      <c r="D1205" s="347"/>
      <c r="E1205" s="347"/>
      <c r="F1205" s="519"/>
      <c r="G1205" s="346"/>
      <c r="I1205" s="295"/>
      <c r="J1205" s="296"/>
      <c r="K1205" s="297"/>
    </row>
    <row r="1206" spans="1:11" s="285" customFormat="1" ht="22.5">
      <c r="A1206" s="344"/>
      <c r="B1206" s="310" t="s">
        <v>467</v>
      </c>
      <c r="C1206" s="283" t="s">
        <v>854</v>
      </c>
      <c r="D1206" s="347"/>
      <c r="E1206" s="347"/>
      <c r="F1206" s="519"/>
      <c r="G1206" s="346"/>
      <c r="I1206" s="295"/>
      <c r="J1206" s="296"/>
      <c r="K1206" s="297"/>
    </row>
    <row r="1207" spans="1:11" s="285" customFormat="1" ht="36">
      <c r="A1207" s="344"/>
      <c r="B1207" s="310" t="s">
        <v>855</v>
      </c>
      <c r="C1207" s="283" t="s">
        <v>954</v>
      </c>
      <c r="D1207" s="347"/>
      <c r="E1207" s="347"/>
      <c r="F1207" s="519"/>
      <c r="G1207" s="346"/>
      <c r="I1207" s="295"/>
      <c r="J1207" s="296"/>
      <c r="K1207" s="297"/>
    </row>
    <row r="1208" spans="1:11" s="285" customFormat="1">
      <c r="A1208" s="344"/>
      <c r="B1208" s="310" t="s">
        <v>473</v>
      </c>
      <c r="C1208" s="283" t="s">
        <v>524</v>
      </c>
      <c r="D1208" s="347"/>
      <c r="E1208" s="347"/>
      <c r="F1208" s="519"/>
      <c r="G1208" s="346"/>
      <c r="I1208" s="295"/>
      <c r="J1208" s="296"/>
      <c r="K1208" s="297"/>
    </row>
    <row r="1209" spans="1:11" s="285" customFormat="1">
      <c r="A1209" s="344"/>
      <c r="B1209" s="310" t="s">
        <v>468</v>
      </c>
      <c r="C1209" s="283" t="s">
        <v>955</v>
      </c>
      <c r="D1209" s="347"/>
      <c r="E1209" s="347"/>
      <c r="F1209" s="519"/>
      <c r="G1209" s="346"/>
      <c r="I1209" s="295"/>
      <c r="J1209" s="296"/>
      <c r="K1209" s="297"/>
    </row>
    <row r="1210" spans="1:11" s="285" customFormat="1">
      <c r="A1210" s="344"/>
      <c r="B1210" s="310" t="s">
        <v>470</v>
      </c>
      <c r="C1210" s="283" t="s">
        <v>479</v>
      </c>
      <c r="D1210" s="347"/>
      <c r="E1210" s="347"/>
      <c r="F1210" s="519"/>
      <c r="G1210" s="346"/>
      <c r="I1210" s="295"/>
      <c r="J1210" s="296"/>
      <c r="K1210" s="297"/>
    </row>
    <row r="1211" spans="1:11" s="285" customFormat="1">
      <c r="A1211" s="344"/>
      <c r="B1211" s="310" t="s">
        <v>471</v>
      </c>
      <c r="C1211" s="283" t="s">
        <v>890</v>
      </c>
      <c r="D1211" s="347"/>
      <c r="E1211" s="347"/>
      <c r="F1211" s="519"/>
      <c r="G1211" s="346"/>
      <c r="I1211" s="295"/>
      <c r="J1211" s="296"/>
      <c r="K1211" s="297"/>
    </row>
    <row r="1212" spans="1:11" s="285" customFormat="1">
      <c r="A1212" s="344"/>
      <c r="B1212" s="310" t="s">
        <v>472</v>
      </c>
      <c r="C1212" s="283" t="s">
        <v>957</v>
      </c>
      <c r="D1212" s="347"/>
      <c r="E1212" s="347"/>
      <c r="F1212" s="519"/>
      <c r="G1212" s="346"/>
      <c r="I1212" s="295"/>
      <c r="J1212" s="296"/>
      <c r="K1212" s="297"/>
    </row>
    <row r="1213" spans="1:11" s="285" customFormat="1" ht="22.5">
      <c r="A1213" s="344"/>
      <c r="B1213" s="310" t="s">
        <v>507</v>
      </c>
      <c r="C1213" s="283" t="s">
        <v>524</v>
      </c>
      <c r="D1213" s="347"/>
      <c r="E1213" s="347"/>
      <c r="F1213" s="519"/>
      <c r="G1213" s="346"/>
      <c r="I1213" s="295"/>
      <c r="J1213" s="296"/>
      <c r="K1213" s="297"/>
    </row>
    <row r="1214" spans="1:11" s="285" customFormat="1" ht="22.5">
      <c r="A1214" s="344"/>
      <c r="B1214" s="310" t="s">
        <v>474</v>
      </c>
      <c r="C1214" s="283" t="s">
        <v>883</v>
      </c>
      <c r="D1214" s="347"/>
      <c r="E1214" s="347"/>
      <c r="F1214" s="519"/>
      <c r="G1214" s="346"/>
      <c r="I1214" s="295"/>
      <c r="J1214" s="296"/>
      <c r="K1214" s="297"/>
    </row>
    <row r="1215" spans="1:11" s="285" customFormat="1" ht="22.5">
      <c r="A1215" s="344"/>
      <c r="B1215" s="310" t="s">
        <v>475</v>
      </c>
      <c r="C1215" s="283" t="s">
        <v>524</v>
      </c>
      <c r="D1215" s="347"/>
      <c r="E1215" s="347"/>
      <c r="F1215" s="519"/>
      <c r="G1215" s="346"/>
      <c r="I1215" s="295"/>
      <c r="J1215" s="296"/>
      <c r="K1215" s="297"/>
    </row>
    <row r="1216" spans="1:11" s="285" customFormat="1" ht="22.5">
      <c r="A1216" s="344"/>
      <c r="B1216" s="310" t="s">
        <v>476</v>
      </c>
      <c r="C1216" s="283" t="s">
        <v>524</v>
      </c>
      <c r="D1216" s="347"/>
      <c r="E1216" s="347"/>
      <c r="F1216" s="519"/>
      <c r="G1216" s="346"/>
      <c r="I1216" s="295"/>
      <c r="J1216" s="296"/>
      <c r="K1216" s="297"/>
    </row>
    <row r="1217" spans="1:11" s="285" customFormat="1" ht="22.5">
      <c r="A1217" s="344"/>
      <c r="B1217" s="310" t="s">
        <v>856</v>
      </c>
      <c r="C1217" s="283" t="s">
        <v>524</v>
      </c>
      <c r="D1217" s="347"/>
      <c r="E1217" s="347"/>
      <c r="F1217" s="519"/>
      <c r="G1217" s="346"/>
      <c r="I1217" s="295"/>
      <c r="J1217" s="296"/>
      <c r="K1217" s="297"/>
    </row>
    <row r="1218" spans="1:11" s="285" customFormat="1" ht="22.5">
      <c r="A1218" s="344"/>
      <c r="B1218" s="310" t="s">
        <v>508</v>
      </c>
      <c r="C1218" s="283" t="s">
        <v>863</v>
      </c>
      <c r="D1218" s="347"/>
      <c r="E1218" s="347"/>
      <c r="F1218" s="519"/>
      <c r="G1218" s="346"/>
      <c r="I1218" s="295"/>
      <c r="J1218" s="296"/>
      <c r="K1218" s="297"/>
    </row>
    <row r="1219" spans="1:11" s="285" customFormat="1" ht="22.5">
      <c r="A1219" s="344"/>
      <c r="B1219" s="310" t="s">
        <v>477</v>
      </c>
      <c r="C1219" s="283" t="s">
        <v>874</v>
      </c>
      <c r="D1219" s="347"/>
      <c r="E1219" s="347"/>
      <c r="F1219" s="519"/>
      <c r="G1219" s="346"/>
      <c r="I1219" s="295"/>
      <c r="J1219" s="296"/>
      <c r="K1219" s="297"/>
    </row>
    <row r="1220" spans="1:11" s="285" customFormat="1" ht="45">
      <c r="A1220" s="344"/>
      <c r="B1220" s="310" t="s">
        <v>466</v>
      </c>
      <c r="C1220" s="283" t="s">
        <v>960</v>
      </c>
      <c r="D1220" s="347"/>
      <c r="E1220" s="347"/>
      <c r="F1220" s="519"/>
      <c r="G1220" s="346"/>
      <c r="I1220" s="295"/>
      <c r="J1220" s="296"/>
      <c r="K1220" s="297"/>
    </row>
    <row r="1221" spans="1:11" s="285" customFormat="1" ht="22.5">
      <c r="A1221" s="344"/>
      <c r="B1221" s="310" t="s">
        <v>728</v>
      </c>
      <c r="C1221" s="283" t="s">
        <v>524</v>
      </c>
      <c r="D1221" s="347"/>
      <c r="E1221" s="347"/>
      <c r="F1221" s="519"/>
      <c r="G1221" s="346"/>
      <c r="I1221" s="295"/>
      <c r="J1221" s="296"/>
      <c r="K1221" s="297"/>
    </row>
    <row r="1222" spans="1:11" s="285" customFormat="1" ht="48">
      <c r="A1222" s="344"/>
      <c r="B1222" s="310" t="s">
        <v>478</v>
      </c>
      <c r="C1222" s="283" t="s">
        <v>925</v>
      </c>
      <c r="D1222" s="347"/>
      <c r="E1222" s="347"/>
      <c r="F1222" s="519"/>
      <c r="G1222" s="346"/>
      <c r="I1222" s="295"/>
      <c r="J1222" s="296"/>
      <c r="K1222" s="297"/>
    </row>
    <row r="1223" spans="1:11" s="285" customFormat="1" ht="22.5">
      <c r="A1223" s="344"/>
      <c r="B1223" s="310" t="s">
        <v>836</v>
      </c>
      <c r="C1223" s="283" t="s">
        <v>524</v>
      </c>
      <c r="D1223" s="347" t="s">
        <v>297</v>
      </c>
      <c r="E1223" s="347">
        <v>1</v>
      </c>
      <c r="F1223" s="519"/>
      <c r="G1223" s="346">
        <f>IF(OSNOVA!$B$43=1,E1223*F1223,"")</f>
        <v>0</v>
      </c>
      <c r="I1223" s="295"/>
      <c r="J1223" s="296"/>
      <c r="K1223" s="297"/>
    </row>
    <row r="1224" spans="1:11" s="285" customFormat="1">
      <c r="A1224" s="344"/>
      <c r="B1224" s="310"/>
      <c r="C1224" s="283"/>
      <c r="D1224" s="347"/>
      <c r="E1224" s="347"/>
      <c r="F1224" s="519"/>
      <c r="G1224" s="346"/>
      <c r="I1224" s="295"/>
      <c r="J1224" s="296"/>
      <c r="K1224" s="297"/>
    </row>
    <row r="1225" spans="1:11" s="285" customFormat="1">
      <c r="A1225" s="344" t="str">
        <f>$B$35</f>
        <v>V.</v>
      </c>
      <c r="B1225" s="343">
        <f>COUNT($A$36:B1223)+1</f>
        <v>51</v>
      </c>
      <c r="C1225" s="275" t="s">
        <v>1036</v>
      </c>
      <c r="D1225" s="347"/>
      <c r="E1225" s="347"/>
      <c r="F1225" s="519"/>
      <c r="G1225" s="346"/>
      <c r="I1225" s="295"/>
      <c r="J1225" s="296"/>
      <c r="K1225" s="297"/>
    </row>
    <row r="1226" spans="1:11" s="285" customFormat="1">
      <c r="A1226" s="344"/>
      <c r="B1226" s="310" t="s">
        <v>715</v>
      </c>
      <c r="C1226" s="283" t="s">
        <v>1037</v>
      </c>
      <c r="D1226" s="347"/>
      <c r="E1226" s="347"/>
      <c r="F1226" s="519"/>
      <c r="G1226" s="346"/>
      <c r="I1226" s="295"/>
      <c r="J1226" s="296"/>
      <c r="K1226" s="297"/>
    </row>
    <row r="1227" spans="1:11" s="285" customFormat="1" ht="22.5">
      <c r="A1227" s="344"/>
      <c r="B1227" s="310" t="s">
        <v>480</v>
      </c>
      <c r="C1227" s="283" t="s">
        <v>1033</v>
      </c>
      <c r="D1227" s="347"/>
      <c r="E1227" s="347"/>
      <c r="F1227" s="519"/>
      <c r="G1227" s="346"/>
      <c r="I1227" s="295"/>
      <c r="J1227" s="296"/>
      <c r="K1227" s="297"/>
    </row>
    <row r="1228" spans="1:11" s="285" customFormat="1" ht="22.5">
      <c r="A1228" s="344"/>
      <c r="B1228" s="310" t="s">
        <v>849</v>
      </c>
      <c r="C1228" s="283" t="s">
        <v>1034</v>
      </c>
      <c r="D1228" s="347"/>
      <c r="E1228" s="347"/>
      <c r="F1228" s="519"/>
      <c r="G1228" s="346"/>
      <c r="I1228" s="295"/>
      <c r="J1228" s="296"/>
      <c r="K1228" s="297"/>
    </row>
    <row r="1229" spans="1:11" s="285" customFormat="1" ht="22.5">
      <c r="A1229" s="344"/>
      <c r="B1229" s="310" t="s">
        <v>759</v>
      </c>
      <c r="C1229" s="283" t="s">
        <v>524</v>
      </c>
      <c r="D1229" s="347"/>
      <c r="E1229" s="347"/>
      <c r="F1229" s="519"/>
      <c r="G1229" s="346"/>
      <c r="I1229" s="295"/>
      <c r="J1229" s="296"/>
      <c r="K1229" s="297"/>
    </row>
    <row r="1230" spans="1:11" s="285" customFormat="1" ht="22.5">
      <c r="A1230" s="344"/>
      <c r="B1230" s="310" t="s">
        <v>852</v>
      </c>
      <c r="C1230" s="283" t="s">
        <v>1035</v>
      </c>
      <c r="D1230" s="347"/>
      <c r="E1230" s="347"/>
      <c r="F1230" s="519"/>
      <c r="G1230" s="346"/>
      <c r="I1230" s="295"/>
      <c r="J1230" s="296"/>
      <c r="K1230" s="297"/>
    </row>
    <row r="1231" spans="1:11" s="285" customFormat="1" ht="22.5">
      <c r="A1231" s="344"/>
      <c r="B1231" s="310" t="s">
        <v>467</v>
      </c>
      <c r="C1231" s="283" t="s">
        <v>854</v>
      </c>
      <c r="D1231" s="347"/>
      <c r="E1231" s="347"/>
      <c r="F1231" s="519"/>
      <c r="G1231" s="346"/>
      <c r="I1231" s="295"/>
      <c r="J1231" s="296"/>
      <c r="K1231" s="297"/>
    </row>
    <row r="1232" spans="1:11" s="285" customFormat="1" ht="36">
      <c r="A1232" s="344"/>
      <c r="B1232" s="310" t="s">
        <v>855</v>
      </c>
      <c r="C1232" s="283" t="s">
        <v>993</v>
      </c>
      <c r="D1232" s="347"/>
      <c r="E1232" s="347"/>
      <c r="F1232" s="519"/>
      <c r="G1232" s="346"/>
      <c r="I1232" s="295"/>
      <c r="J1232" s="296"/>
      <c r="K1232" s="297"/>
    </row>
    <row r="1233" spans="1:11" s="285" customFormat="1">
      <c r="A1233" s="344"/>
      <c r="B1233" s="310" t="s">
        <v>473</v>
      </c>
      <c r="C1233" s="283" t="s">
        <v>524</v>
      </c>
      <c r="D1233" s="347"/>
      <c r="E1233" s="347"/>
      <c r="F1233" s="519"/>
      <c r="G1233" s="346"/>
      <c r="I1233" s="295"/>
      <c r="J1233" s="296"/>
      <c r="K1233" s="297"/>
    </row>
    <row r="1234" spans="1:11" s="285" customFormat="1">
      <c r="A1234" s="344"/>
      <c r="B1234" s="310" t="s">
        <v>468</v>
      </c>
      <c r="C1234" s="283" t="s">
        <v>955</v>
      </c>
      <c r="D1234" s="347"/>
      <c r="E1234" s="347"/>
      <c r="F1234" s="519"/>
      <c r="G1234" s="346"/>
      <c r="I1234" s="295"/>
      <c r="J1234" s="296"/>
      <c r="K1234" s="297"/>
    </row>
    <row r="1235" spans="1:11" s="285" customFormat="1">
      <c r="A1235" s="344"/>
      <c r="B1235" s="310" t="s">
        <v>470</v>
      </c>
      <c r="C1235" s="283" t="s">
        <v>479</v>
      </c>
      <c r="D1235" s="347"/>
      <c r="E1235" s="347"/>
      <c r="F1235" s="519"/>
      <c r="G1235" s="346"/>
      <c r="I1235" s="295"/>
      <c r="J1235" s="296"/>
      <c r="K1235" s="297"/>
    </row>
    <row r="1236" spans="1:11" s="285" customFormat="1">
      <c r="A1236" s="344"/>
      <c r="B1236" s="310" t="s">
        <v>471</v>
      </c>
      <c r="C1236" s="283" t="s">
        <v>890</v>
      </c>
      <c r="D1236" s="347"/>
      <c r="E1236" s="347"/>
      <c r="F1236" s="519"/>
      <c r="G1236" s="346"/>
      <c r="I1236" s="295"/>
      <c r="J1236" s="296"/>
      <c r="K1236" s="297"/>
    </row>
    <row r="1237" spans="1:11" s="285" customFormat="1" ht="24">
      <c r="A1237" s="344"/>
      <c r="B1237" s="310" t="s">
        <v>472</v>
      </c>
      <c r="C1237" s="283" t="s">
        <v>994</v>
      </c>
      <c r="D1237" s="347"/>
      <c r="E1237" s="347"/>
      <c r="F1237" s="519"/>
      <c r="G1237" s="346"/>
      <c r="I1237" s="295"/>
      <c r="J1237" s="296"/>
      <c r="K1237" s="297"/>
    </row>
    <row r="1238" spans="1:11" s="285" customFormat="1" ht="22.5">
      <c r="A1238" s="344"/>
      <c r="B1238" s="310" t="s">
        <v>507</v>
      </c>
      <c r="C1238" s="283" t="s">
        <v>524</v>
      </c>
      <c r="D1238" s="347"/>
      <c r="E1238" s="347"/>
      <c r="F1238" s="519"/>
      <c r="G1238" s="346"/>
      <c r="I1238" s="295"/>
      <c r="J1238" s="296"/>
      <c r="K1238" s="297"/>
    </row>
    <row r="1239" spans="1:11" s="285" customFormat="1" ht="22.5">
      <c r="A1239" s="344"/>
      <c r="B1239" s="310" t="s">
        <v>474</v>
      </c>
      <c r="C1239" s="283" t="s">
        <v>1038</v>
      </c>
      <c r="D1239" s="347"/>
      <c r="E1239" s="347"/>
      <c r="F1239" s="519"/>
      <c r="G1239" s="346"/>
      <c r="I1239" s="295"/>
      <c r="J1239" s="296"/>
      <c r="K1239" s="297"/>
    </row>
    <row r="1240" spans="1:11" s="285" customFormat="1" ht="22.5">
      <c r="A1240" s="344"/>
      <c r="B1240" s="310" t="s">
        <v>475</v>
      </c>
      <c r="C1240" s="283" t="s">
        <v>524</v>
      </c>
      <c r="D1240" s="347"/>
      <c r="E1240" s="347"/>
      <c r="F1240" s="519"/>
      <c r="G1240" s="346"/>
      <c r="I1240" s="295"/>
      <c r="J1240" s="296"/>
      <c r="K1240" s="297"/>
    </row>
    <row r="1241" spans="1:11" s="285" customFormat="1" ht="22.5">
      <c r="A1241" s="344"/>
      <c r="B1241" s="310" t="s">
        <v>476</v>
      </c>
      <c r="C1241" s="283" t="s">
        <v>524</v>
      </c>
      <c r="D1241" s="347"/>
      <c r="E1241" s="347"/>
      <c r="F1241" s="519"/>
      <c r="G1241" s="346"/>
      <c r="I1241" s="295"/>
      <c r="J1241" s="296"/>
      <c r="K1241" s="297"/>
    </row>
    <row r="1242" spans="1:11" s="285" customFormat="1" ht="22.5">
      <c r="A1242" s="344"/>
      <c r="B1242" s="310" t="s">
        <v>856</v>
      </c>
      <c r="C1242" s="283" t="s">
        <v>524</v>
      </c>
      <c r="D1242" s="347"/>
      <c r="E1242" s="347"/>
      <c r="F1242" s="519"/>
      <c r="G1242" s="346"/>
      <c r="I1242" s="295"/>
      <c r="J1242" s="296"/>
      <c r="K1242" s="297"/>
    </row>
    <row r="1243" spans="1:11" s="285" customFormat="1" ht="22.5">
      <c r="A1243" s="344"/>
      <c r="B1243" s="310" t="s">
        <v>508</v>
      </c>
      <c r="C1243" s="283" t="s">
        <v>863</v>
      </c>
      <c r="D1243" s="347"/>
      <c r="E1243" s="347"/>
      <c r="F1243" s="519"/>
      <c r="G1243" s="346"/>
      <c r="I1243" s="295"/>
      <c r="J1243" s="296"/>
      <c r="K1243" s="297"/>
    </row>
    <row r="1244" spans="1:11" s="285" customFormat="1" ht="22.5">
      <c r="A1244" s="344"/>
      <c r="B1244" s="310" t="s">
        <v>477</v>
      </c>
      <c r="C1244" s="283" t="s">
        <v>874</v>
      </c>
      <c r="D1244" s="347"/>
      <c r="E1244" s="347"/>
      <c r="F1244" s="519"/>
      <c r="G1244" s="346"/>
      <c r="I1244" s="295"/>
      <c r="J1244" s="296"/>
      <c r="K1244" s="297"/>
    </row>
    <row r="1245" spans="1:11" s="285" customFormat="1" ht="45">
      <c r="A1245" s="344"/>
      <c r="B1245" s="310" t="s">
        <v>466</v>
      </c>
      <c r="C1245" s="283" t="s">
        <v>524</v>
      </c>
      <c r="D1245" s="347"/>
      <c r="E1245" s="347"/>
      <c r="F1245" s="519"/>
      <c r="G1245" s="346"/>
      <c r="I1245" s="295"/>
      <c r="J1245" s="296"/>
      <c r="K1245" s="297"/>
    </row>
    <row r="1246" spans="1:11" s="285" customFormat="1" ht="22.5">
      <c r="A1246" s="344"/>
      <c r="B1246" s="310" t="s">
        <v>728</v>
      </c>
      <c r="C1246" s="283" t="s">
        <v>524</v>
      </c>
      <c r="D1246" s="347"/>
      <c r="E1246" s="347"/>
      <c r="F1246" s="519"/>
      <c r="G1246" s="346"/>
      <c r="I1246" s="295"/>
      <c r="J1246" s="296"/>
      <c r="K1246" s="297"/>
    </row>
    <row r="1247" spans="1:11" s="285" customFormat="1" ht="48">
      <c r="A1247" s="344"/>
      <c r="B1247" s="310" t="s">
        <v>478</v>
      </c>
      <c r="C1247" s="283" t="s">
        <v>925</v>
      </c>
      <c r="D1247" s="347"/>
      <c r="E1247" s="347"/>
      <c r="F1247" s="519"/>
      <c r="G1247" s="346"/>
      <c r="I1247" s="295"/>
      <c r="J1247" s="296"/>
      <c r="K1247" s="297"/>
    </row>
    <row r="1248" spans="1:11" s="285" customFormat="1" ht="22.5">
      <c r="A1248" s="344"/>
      <c r="B1248" s="310" t="s">
        <v>836</v>
      </c>
      <c r="C1248" s="283" t="s">
        <v>524</v>
      </c>
      <c r="D1248" s="347" t="s">
        <v>297</v>
      </c>
      <c r="E1248" s="347">
        <v>1</v>
      </c>
      <c r="F1248" s="519"/>
      <c r="G1248" s="346">
        <f>IF(OSNOVA!$B$43=1,E1248*F1248,"")</f>
        <v>0</v>
      </c>
      <c r="I1248" s="295"/>
      <c r="J1248" s="296"/>
      <c r="K1248" s="297"/>
    </row>
    <row r="1249" spans="1:11" s="285" customFormat="1">
      <c r="A1249" s="344"/>
      <c r="B1249" s="310"/>
      <c r="C1249" s="283"/>
      <c r="D1249" s="347"/>
      <c r="E1249" s="347"/>
      <c r="F1249" s="519"/>
      <c r="G1249" s="346"/>
      <c r="I1249" s="295"/>
      <c r="J1249" s="296"/>
      <c r="K1249" s="297"/>
    </row>
    <row r="1250" spans="1:11" s="285" customFormat="1">
      <c r="A1250" s="344" t="str">
        <f>$B$35</f>
        <v>V.</v>
      </c>
      <c r="B1250" s="343">
        <f>COUNT($A$36:B1248)+1</f>
        <v>52</v>
      </c>
      <c r="C1250" s="275" t="s">
        <v>1039</v>
      </c>
      <c r="D1250" s="347"/>
      <c r="E1250" s="347"/>
      <c r="F1250" s="519"/>
      <c r="G1250" s="346"/>
      <c r="I1250" s="295"/>
      <c r="J1250" s="296"/>
      <c r="K1250" s="297"/>
    </row>
    <row r="1251" spans="1:11" s="285" customFormat="1">
      <c r="A1251" s="344"/>
      <c r="B1251" s="310" t="s">
        <v>715</v>
      </c>
      <c r="C1251" s="283" t="s">
        <v>1032</v>
      </c>
      <c r="D1251" s="347"/>
      <c r="E1251" s="347"/>
      <c r="F1251" s="519"/>
      <c r="G1251" s="346"/>
      <c r="I1251" s="295"/>
      <c r="J1251" s="296"/>
      <c r="K1251" s="297"/>
    </row>
    <row r="1252" spans="1:11" s="285" customFormat="1" ht="22.5">
      <c r="A1252" s="344"/>
      <c r="B1252" s="310" t="s">
        <v>480</v>
      </c>
      <c r="C1252" s="283" t="s">
        <v>1040</v>
      </c>
      <c r="D1252" s="347"/>
      <c r="E1252" s="347"/>
      <c r="F1252" s="519"/>
      <c r="G1252" s="346"/>
      <c r="I1252" s="295"/>
      <c r="J1252" s="296"/>
      <c r="K1252" s="297"/>
    </row>
    <row r="1253" spans="1:11" s="285" customFormat="1" ht="22.5">
      <c r="A1253" s="344"/>
      <c r="B1253" s="310" t="s">
        <v>849</v>
      </c>
      <c r="C1253" s="283" t="s">
        <v>1041</v>
      </c>
      <c r="D1253" s="347"/>
      <c r="E1253" s="347"/>
      <c r="F1253" s="519"/>
      <c r="G1253" s="346"/>
      <c r="I1253" s="295"/>
      <c r="J1253" s="296"/>
      <c r="K1253" s="297"/>
    </row>
    <row r="1254" spans="1:11" s="285" customFormat="1" ht="22.5">
      <c r="A1254" s="344"/>
      <c r="B1254" s="310" t="s">
        <v>759</v>
      </c>
      <c r="C1254" s="283" t="s">
        <v>851</v>
      </c>
      <c r="D1254" s="347"/>
      <c r="E1254" s="347"/>
      <c r="F1254" s="519"/>
      <c r="G1254" s="346"/>
      <c r="I1254" s="295"/>
      <c r="J1254" s="296"/>
      <c r="K1254" s="297"/>
    </row>
    <row r="1255" spans="1:11" s="285" customFormat="1" ht="22.5">
      <c r="A1255" s="344"/>
      <c r="B1255" s="310" t="s">
        <v>852</v>
      </c>
      <c r="C1255" s="283" t="s">
        <v>1035</v>
      </c>
      <c r="D1255" s="347"/>
      <c r="E1255" s="347"/>
      <c r="F1255" s="519"/>
      <c r="G1255" s="346"/>
      <c r="I1255" s="295"/>
      <c r="J1255" s="296"/>
      <c r="K1255" s="297"/>
    </row>
    <row r="1256" spans="1:11" s="285" customFormat="1" ht="22.5">
      <c r="A1256" s="344"/>
      <c r="B1256" s="310" t="s">
        <v>467</v>
      </c>
      <c r="C1256" s="283" t="s">
        <v>854</v>
      </c>
      <c r="D1256" s="347"/>
      <c r="E1256" s="347"/>
      <c r="F1256" s="519"/>
      <c r="G1256" s="346"/>
      <c r="I1256" s="295"/>
      <c r="J1256" s="296"/>
      <c r="K1256" s="297"/>
    </row>
    <row r="1257" spans="1:11" s="285" customFormat="1" ht="36">
      <c r="A1257" s="344"/>
      <c r="B1257" s="310" t="s">
        <v>855</v>
      </c>
      <c r="C1257" s="283" t="s">
        <v>954</v>
      </c>
      <c r="D1257" s="347"/>
      <c r="E1257" s="347"/>
      <c r="F1257" s="519"/>
      <c r="G1257" s="346"/>
      <c r="I1257" s="295"/>
      <c r="J1257" s="296"/>
      <c r="K1257" s="297"/>
    </row>
    <row r="1258" spans="1:11" s="285" customFormat="1" ht="36">
      <c r="A1258" s="344"/>
      <c r="B1258" s="310" t="s">
        <v>473</v>
      </c>
      <c r="C1258" s="283" t="s">
        <v>1113</v>
      </c>
      <c r="D1258" s="347"/>
      <c r="E1258" s="347"/>
      <c r="F1258" s="519"/>
      <c r="G1258" s="346"/>
      <c r="I1258" s="295"/>
      <c r="J1258" s="296"/>
      <c r="K1258" s="297"/>
    </row>
    <row r="1259" spans="1:11" s="285" customFormat="1">
      <c r="A1259" s="344"/>
      <c r="B1259" s="310" t="s">
        <v>468</v>
      </c>
      <c r="C1259" s="283" t="s">
        <v>955</v>
      </c>
      <c r="D1259" s="347"/>
      <c r="E1259" s="347"/>
      <c r="F1259" s="519"/>
      <c r="G1259" s="346"/>
      <c r="I1259" s="295"/>
      <c r="J1259" s="296"/>
      <c r="K1259" s="297"/>
    </row>
    <row r="1260" spans="1:11" s="285" customFormat="1">
      <c r="A1260" s="344"/>
      <c r="B1260" s="310" t="s">
        <v>470</v>
      </c>
      <c r="C1260" s="283" t="s">
        <v>479</v>
      </c>
      <c r="D1260" s="347"/>
      <c r="E1260" s="347"/>
      <c r="F1260" s="519"/>
      <c r="G1260" s="346"/>
      <c r="I1260" s="295"/>
      <c r="J1260" s="296"/>
      <c r="K1260" s="297"/>
    </row>
    <row r="1261" spans="1:11" s="285" customFormat="1">
      <c r="A1261" s="344"/>
      <c r="B1261" s="310" t="s">
        <v>471</v>
      </c>
      <c r="C1261" s="283" t="s">
        <v>890</v>
      </c>
      <c r="D1261" s="347"/>
      <c r="E1261" s="347"/>
      <c r="F1261" s="519"/>
      <c r="G1261" s="346"/>
      <c r="I1261" s="295"/>
      <c r="J1261" s="296"/>
      <c r="K1261" s="297"/>
    </row>
    <row r="1262" spans="1:11" s="285" customFormat="1">
      <c r="A1262" s="344"/>
      <c r="B1262" s="310" t="s">
        <v>472</v>
      </c>
      <c r="C1262" s="283" t="s">
        <v>957</v>
      </c>
      <c r="D1262" s="347"/>
      <c r="E1262" s="347"/>
      <c r="F1262" s="519"/>
      <c r="G1262" s="346"/>
      <c r="I1262" s="295"/>
      <c r="J1262" s="296"/>
      <c r="K1262" s="297"/>
    </row>
    <row r="1263" spans="1:11" s="285" customFormat="1" ht="22.5">
      <c r="A1263" s="344"/>
      <c r="B1263" s="310" t="s">
        <v>507</v>
      </c>
      <c r="C1263" s="283" t="s">
        <v>524</v>
      </c>
      <c r="D1263" s="347"/>
      <c r="E1263" s="347"/>
      <c r="F1263" s="519"/>
      <c r="G1263" s="346"/>
      <c r="I1263" s="295"/>
      <c r="J1263" s="296"/>
      <c r="K1263" s="297"/>
    </row>
    <row r="1264" spans="1:11" s="285" customFormat="1" ht="22.5">
      <c r="A1264" s="344"/>
      <c r="B1264" s="310" t="s">
        <v>474</v>
      </c>
      <c r="C1264" s="283" t="s">
        <v>883</v>
      </c>
      <c r="D1264" s="347"/>
      <c r="E1264" s="347"/>
      <c r="F1264" s="519"/>
      <c r="G1264" s="346"/>
      <c r="I1264" s="295"/>
      <c r="J1264" s="296"/>
      <c r="K1264" s="297"/>
    </row>
    <row r="1265" spans="1:11" s="285" customFormat="1" ht="22.5">
      <c r="A1265" s="344"/>
      <c r="B1265" s="310" t="s">
        <v>475</v>
      </c>
      <c r="C1265" s="283" t="s">
        <v>524</v>
      </c>
      <c r="D1265" s="347"/>
      <c r="E1265" s="347"/>
      <c r="F1265" s="519"/>
      <c r="G1265" s="346"/>
      <c r="I1265" s="295"/>
      <c r="J1265" s="296"/>
      <c r="K1265" s="297"/>
    </row>
    <row r="1266" spans="1:11" s="285" customFormat="1" ht="22.5">
      <c r="A1266" s="344"/>
      <c r="B1266" s="310" t="s">
        <v>476</v>
      </c>
      <c r="C1266" s="283" t="s">
        <v>524</v>
      </c>
      <c r="D1266" s="347"/>
      <c r="E1266" s="347"/>
      <c r="F1266" s="519"/>
      <c r="G1266" s="346"/>
      <c r="I1266" s="295"/>
      <c r="J1266" s="296"/>
      <c r="K1266" s="297"/>
    </row>
    <row r="1267" spans="1:11" s="285" customFormat="1" ht="22.5">
      <c r="A1267" s="344"/>
      <c r="B1267" s="310" t="s">
        <v>856</v>
      </c>
      <c r="C1267" s="283" t="s">
        <v>524</v>
      </c>
      <c r="D1267" s="347"/>
      <c r="E1267" s="347"/>
      <c r="F1267" s="519"/>
      <c r="G1267" s="346"/>
      <c r="I1267" s="295"/>
      <c r="J1267" s="296"/>
      <c r="K1267" s="297"/>
    </row>
    <row r="1268" spans="1:11" s="285" customFormat="1" ht="22.5">
      <c r="A1268" s="344"/>
      <c r="B1268" s="310" t="s">
        <v>508</v>
      </c>
      <c r="C1268" s="283" t="s">
        <v>863</v>
      </c>
      <c r="D1268" s="347"/>
      <c r="E1268" s="347"/>
      <c r="F1268" s="519"/>
      <c r="G1268" s="346"/>
      <c r="I1268" s="295"/>
      <c r="J1268" s="296"/>
      <c r="K1268" s="297"/>
    </row>
    <row r="1269" spans="1:11" s="285" customFormat="1" ht="22.5">
      <c r="A1269" s="344"/>
      <c r="B1269" s="310" t="s">
        <v>477</v>
      </c>
      <c r="C1269" s="283" t="s">
        <v>874</v>
      </c>
      <c r="D1269" s="347"/>
      <c r="E1269" s="347"/>
      <c r="F1269" s="519"/>
      <c r="G1269" s="346"/>
      <c r="I1269" s="295"/>
      <c r="J1269" s="296"/>
      <c r="K1269" s="297"/>
    </row>
    <row r="1270" spans="1:11" s="285" customFormat="1" ht="45">
      <c r="A1270" s="344"/>
      <c r="B1270" s="310" t="s">
        <v>466</v>
      </c>
      <c r="C1270" s="283" t="s">
        <v>960</v>
      </c>
      <c r="D1270" s="347"/>
      <c r="E1270" s="347"/>
      <c r="F1270" s="519"/>
      <c r="G1270" s="346"/>
      <c r="I1270" s="295"/>
      <c r="J1270" s="296"/>
      <c r="K1270" s="297"/>
    </row>
    <row r="1271" spans="1:11" s="285" customFormat="1" ht="36">
      <c r="A1271" s="344"/>
      <c r="B1271" s="310" t="s">
        <v>728</v>
      </c>
      <c r="C1271" s="283" t="s">
        <v>1042</v>
      </c>
      <c r="D1271" s="347"/>
      <c r="E1271" s="347"/>
      <c r="F1271" s="519"/>
      <c r="G1271" s="346"/>
      <c r="I1271" s="295"/>
      <c r="J1271" s="296"/>
      <c r="K1271" s="297"/>
    </row>
    <row r="1272" spans="1:11" s="285" customFormat="1" ht="48">
      <c r="A1272" s="344"/>
      <c r="B1272" s="310" t="s">
        <v>478</v>
      </c>
      <c r="C1272" s="283" t="s">
        <v>925</v>
      </c>
      <c r="D1272" s="347"/>
      <c r="E1272" s="347"/>
      <c r="F1272" s="519"/>
      <c r="G1272" s="346"/>
      <c r="I1272" s="295"/>
      <c r="J1272" s="296"/>
      <c r="K1272" s="297"/>
    </row>
    <row r="1273" spans="1:11" s="285" customFormat="1" ht="22.5">
      <c r="A1273" s="344"/>
      <c r="B1273" s="310" t="s">
        <v>836</v>
      </c>
      <c r="C1273" s="283" t="s">
        <v>524</v>
      </c>
      <c r="D1273" s="347" t="s">
        <v>297</v>
      </c>
      <c r="E1273" s="347">
        <v>3</v>
      </c>
      <c r="F1273" s="519"/>
      <c r="G1273" s="346">
        <f>IF(OSNOVA!$B$43=1,E1273*F1273,"")</f>
        <v>0</v>
      </c>
      <c r="I1273" s="295"/>
      <c r="J1273" s="296"/>
      <c r="K1273" s="297"/>
    </row>
    <row r="1274" spans="1:11" s="285" customFormat="1">
      <c r="A1274" s="344"/>
      <c r="B1274" s="310"/>
      <c r="C1274" s="283"/>
      <c r="D1274" s="347"/>
      <c r="E1274" s="347"/>
      <c r="F1274" s="519"/>
      <c r="G1274" s="346"/>
      <c r="I1274" s="295"/>
      <c r="J1274" s="296"/>
      <c r="K1274" s="297"/>
    </row>
    <row r="1275" spans="1:11" s="285" customFormat="1">
      <c r="A1275" s="344" t="str">
        <f>$B$35</f>
        <v>V.</v>
      </c>
      <c r="B1275" s="343">
        <f>COUNT($A$36:B1273)+1</f>
        <v>53</v>
      </c>
      <c r="C1275" s="275" t="s">
        <v>1043</v>
      </c>
      <c r="D1275" s="347"/>
      <c r="E1275" s="347"/>
      <c r="F1275" s="519"/>
      <c r="G1275" s="346"/>
      <c r="I1275" s="295"/>
      <c r="J1275" s="296"/>
      <c r="K1275" s="297"/>
    </row>
    <row r="1276" spans="1:11" s="285" customFormat="1">
      <c r="A1276" s="344"/>
      <c r="B1276" s="310" t="s">
        <v>715</v>
      </c>
      <c r="C1276" s="283" t="s">
        <v>1032</v>
      </c>
      <c r="D1276" s="347"/>
      <c r="E1276" s="347"/>
      <c r="F1276" s="519"/>
      <c r="G1276" s="346"/>
      <c r="I1276" s="295"/>
      <c r="J1276" s="296"/>
      <c r="K1276" s="297"/>
    </row>
    <row r="1277" spans="1:11" s="285" customFormat="1" ht="22.5">
      <c r="A1277" s="344"/>
      <c r="B1277" s="310" t="s">
        <v>480</v>
      </c>
      <c r="C1277" s="283" t="s">
        <v>1040</v>
      </c>
      <c r="D1277" s="347"/>
      <c r="E1277" s="347"/>
      <c r="F1277" s="519"/>
      <c r="G1277" s="346"/>
      <c r="I1277" s="295"/>
      <c r="J1277" s="296"/>
      <c r="K1277" s="297"/>
    </row>
    <row r="1278" spans="1:11" s="285" customFormat="1" ht="22.5">
      <c r="A1278" s="344"/>
      <c r="B1278" s="310" t="s">
        <v>849</v>
      </c>
      <c r="C1278" s="283" t="s">
        <v>1041</v>
      </c>
      <c r="D1278" s="347"/>
      <c r="E1278" s="347"/>
      <c r="F1278" s="519"/>
      <c r="G1278" s="346"/>
      <c r="I1278" s="295"/>
      <c r="J1278" s="296"/>
      <c r="K1278" s="297"/>
    </row>
    <row r="1279" spans="1:11" s="285" customFormat="1" ht="22.5">
      <c r="A1279" s="344"/>
      <c r="B1279" s="310" t="s">
        <v>759</v>
      </c>
      <c r="C1279" s="283" t="s">
        <v>851</v>
      </c>
      <c r="D1279" s="347"/>
      <c r="E1279" s="347"/>
      <c r="F1279" s="519"/>
      <c r="G1279" s="346"/>
      <c r="I1279" s="295"/>
      <c r="J1279" s="296"/>
      <c r="K1279" s="297"/>
    </row>
    <row r="1280" spans="1:11" s="285" customFormat="1" ht="22.5">
      <c r="A1280" s="344"/>
      <c r="B1280" s="310" t="s">
        <v>852</v>
      </c>
      <c r="C1280" s="283" t="s">
        <v>1035</v>
      </c>
      <c r="D1280" s="347"/>
      <c r="E1280" s="347"/>
      <c r="F1280" s="519"/>
      <c r="G1280" s="346"/>
      <c r="I1280" s="295"/>
      <c r="J1280" s="296"/>
      <c r="K1280" s="297"/>
    </row>
    <row r="1281" spans="1:11" s="285" customFormat="1" ht="22.5">
      <c r="A1281" s="344"/>
      <c r="B1281" s="310" t="s">
        <v>467</v>
      </c>
      <c r="C1281" s="283" t="s">
        <v>854</v>
      </c>
      <c r="D1281" s="347"/>
      <c r="E1281" s="347"/>
      <c r="F1281" s="519"/>
      <c r="G1281" s="346"/>
      <c r="I1281" s="295"/>
      <c r="J1281" s="296"/>
      <c r="K1281" s="297"/>
    </row>
    <row r="1282" spans="1:11" s="285" customFormat="1" ht="36">
      <c r="A1282" s="344"/>
      <c r="B1282" s="310" t="s">
        <v>855</v>
      </c>
      <c r="C1282" s="283" t="s">
        <v>954</v>
      </c>
      <c r="D1282" s="347"/>
      <c r="E1282" s="347"/>
      <c r="F1282" s="519"/>
      <c r="G1282" s="346"/>
      <c r="I1282" s="295"/>
      <c r="J1282" s="296"/>
      <c r="K1282" s="297"/>
    </row>
    <row r="1283" spans="1:11" s="285" customFormat="1" ht="36">
      <c r="A1283" s="344"/>
      <c r="B1283" s="310" t="s">
        <v>473</v>
      </c>
      <c r="C1283" s="283" t="s">
        <v>1113</v>
      </c>
      <c r="D1283" s="347"/>
      <c r="E1283" s="347"/>
      <c r="F1283" s="519"/>
      <c r="G1283" s="346"/>
      <c r="I1283" s="295"/>
      <c r="J1283" s="296"/>
      <c r="K1283" s="297"/>
    </row>
    <row r="1284" spans="1:11" s="285" customFormat="1">
      <c r="A1284" s="344"/>
      <c r="B1284" s="310" t="s">
        <v>468</v>
      </c>
      <c r="C1284" s="283" t="s">
        <v>955</v>
      </c>
      <c r="D1284" s="347"/>
      <c r="E1284" s="347"/>
      <c r="F1284" s="519"/>
      <c r="G1284" s="346"/>
      <c r="I1284" s="295"/>
      <c r="J1284" s="296"/>
      <c r="K1284" s="297"/>
    </row>
    <row r="1285" spans="1:11" s="285" customFormat="1">
      <c r="A1285" s="344"/>
      <c r="B1285" s="310" t="s">
        <v>470</v>
      </c>
      <c r="C1285" s="283" t="s">
        <v>479</v>
      </c>
      <c r="D1285" s="347"/>
      <c r="E1285" s="347"/>
      <c r="F1285" s="519"/>
      <c r="G1285" s="346"/>
      <c r="I1285" s="295"/>
      <c r="J1285" s="296"/>
      <c r="K1285" s="297"/>
    </row>
    <row r="1286" spans="1:11" s="285" customFormat="1">
      <c r="A1286" s="344"/>
      <c r="B1286" s="310" t="s">
        <v>471</v>
      </c>
      <c r="C1286" s="283" t="s">
        <v>890</v>
      </c>
      <c r="D1286" s="347"/>
      <c r="E1286" s="347"/>
      <c r="F1286" s="519"/>
      <c r="G1286" s="346"/>
      <c r="I1286" s="295"/>
      <c r="J1286" s="296"/>
      <c r="K1286" s="297"/>
    </row>
    <row r="1287" spans="1:11" s="285" customFormat="1">
      <c r="A1287" s="344"/>
      <c r="B1287" s="310" t="s">
        <v>472</v>
      </c>
      <c r="C1287" s="283" t="s">
        <v>957</v>
      </c>
      <c r="D1287" s="347"/>
      <c r="E1287" s="347"/>
      <c r="F1287" s="519"/>
      <c r="G1287" s="346"/>
      <c r="I1287" s="295"/>
      <c r="J1287" s="296"/>
      <c r="K1287" s="297"/>
    </row>
    <row r="1288" spans="1:11" s="285" customFormat="1" ht="22.5">
      <c r="A1288" s="344"/>
      <c r="B1288" s="310" t="s">
        <v>507</v>
      </c>
      <c r="C1288" s="283" t="s">
        <v>524</v>
      </c>
      <c r="D1288" s="347"/>
      <c r="E1288" s="347"/>
      <c r="F1288" s="519"/>
      <c r="G1288" s="346"/>
      <c r="I1288" s="295"/>
      <c r="J1288" s="296"/>
      <c r="K1288" s="297"/>
    </row>
    <row r="1289" spans="1:11" s="285" customFormat="1" ht="22.5">
      <c r="A1289" s="344"/>
      <c r="B1289" s="310" t="s">
        <v>474</v>
      </c>
      <c r="C1289" s="283" t="s">
        <v>883</v>
      </c>
      <c r="D1289" s="347"/>
      <c r="E1289" s="347"/>
      <c r="F1289" s="519"/>
      <c r="G1289" s="346"/>
      <c r="I1289" s="295"/>
      <c r="J1289" s="296"/>
      <c r="K1289" s="297"/>
    </row>
    <row r="1290" spans="1:11" s="285" customFormat="1" ht="22.5">
      <c r="A1290" s="344"/>
      <c r="B1290" s="310" t="s">
        <v>475</v>
      </c>
      <c r="C1290" s="283" t="s">
        <v>524</v>
      </c>
      <c r="D1290" s="347"/>
      <c r="E1290" s="347"/>
      <c r="F1290" s="519"/>
      <c r="G1290" s="346"/>
      <c r="I1290" s="295"/>
      <c r="J1290" s="296"/>
      <c r="K1290" s="297"/>
    </row>
    <row r="1291" spans="1:11" s="285" customFormat="1" ht="22.5">
      <c r="A1291" s="344"/>
      <c r="B1291" s="310" t="s">
        <v>476</v>
      </c>
      <c r="C1291" s="283" t="s">
        <v>524</v>
      </c>
      <c r="D1291" s="347"/>
      <c r="E1291" s="347"/>
      <c r="F1291" s="519"/>
      <c r="G1291" s="346"/>
      <c r="I1291" s="295"/>
      <c r="J1291" s="296"/>
      <c r="K1291" s="297"/>
    </row>
    <row r="1292" spans="1:11" s="285" customFormat="1" ht="22.5">
      <c r="A1292" s="344"/>
      <c r="B1292" s="310" t="s">
        <v>856</v>
      </c>
      <c r="C1292" s="283" t="s">
        <v>524</v>
      </c>
      <c r="D1292" s="347"/>
      <c r="E1292" s="347"/>
      <c r="F1292" s="519"/>
      <c r="G1292" s="346"/>
      <c r="I1292" s="295"/>
      <c r="J1292" s="296"/>
      <c r="K1292" s="297"/>
    </row>
    <row r="1293" spans="1:11" s="285" customFormat="1" ht="22.5">
      <c r="A1293" s="344"/>
      <c r="B1293" s="310" t="s">
        <v>508</v>
      </c>
      <c r="C1293" s="283" t="s">
        <v>863</v>
      </c>
      <c r="D1293" s="347"/>
      <c r="E1293" s="347"/>
      <c r="F1293" s="519"/>
      <c r="G1293" s="346"/>
      <c r="I1293" s="295"/>
      <c r="J1293" s="296"/>
      <c r="K1293" s="297"/>
    </row>
    <row r="1294" spans="1:11" s="285" customFormat="1" ht="22.5">
      <c r="A1294" s="344"/>
      <c r="B1294" s="310" t="s">
        <v>477</v>
      </c>
      <c r="C1294" s="283" t="s">
        <v>874</v>
      </c>
      <c r="D1294" s="347"/>
      <c r="E1294" s="347"/>
      <c r="F1294" s="519"/>
      <c r="G1294" s="346"/>
      <c r="I1294" s="295"/>
      <c r="J1294" s="296"/>
      <c r="K1294" s="297"/>
    </row>
    <row r="1295" spans="1:11" s="285" customFormat="1" ht="45">
      <c r="A1295" s="344"/>
      <c r="B1295" s="310" t="s">
        <v>466</v>
      </c>
      <c r="C1295" s="283" t="s">
        <v>960</v>
      </c>
      <c r="D1295" s="347"/>
      <c r="E1295" s="347"/>
      <c r="F1295" s="519"/>
      <c r="G1295" s="346"/>
      <c r="I1295" s="295"/>
      <c r="J1295" s="296"/>
      <c r="K1295" s="297"/>
    </row>
    <row r="1296" spans="1:11" s="285" customFormat="1" ht="36">
      <c r="A1296" s="344"/>
      <c r="B1296" s="310" t="s">
        <v>728</v>
      </c>
      <c r="C1296" s="283" t="s">
        <v>1044</v>
      </c>
      <c r="D1296" s="347"/>
      <c r="E1296" s="347"/>
      <c r="F1296" s="519"/>
      <c r="G1296" s="346"/>
      <c r="I1296" s="295"/>
      <c r="J1296" s="296"/>
      <c r="K1296" s="297"/>
    </row>
    <row r="1297" spans="1:11" s="285" customFormat="1" ht="48">
      <c r="A1297" s="344"/>
      <c r="B1297" s="310" t="s">
        <v>478</v>
      </c>
      <c r="C1297" s="283" t="s">
        <v>925</v>
      </c>
      <c r="D1297" s="347"/>
      <c r="E1297" s="347"/>
      <c r="F1297" s="519"/>
      <c r="G1297" s="346"/>
      <c r="I1297" s="295"/>
      <c r="J1297" s="296"/>
      <c r="K1297" s="297"/>
    </row>
    <row r="1298" spans="1:11" s="285" customFormat="1" ht="22.5">
      <c r="A1298" s="344"/>
      <c r="B1298" s="310" t="s">
        <v>836</v>
      </c>
      <c r="C1298" s="283" t="s">
        <v>524</v>
      </c>
      <c r="D1298" s="347" t="s">
        <v>297</v>
      </c>
      <c r="E1298" s="347">
        <v>2</v>
      </c>
      <c r="F1298" s="519"/>
      <c r="G1298" s="346">
        <f>IF(OSNOVA!$B$43=1,E1298*F1298,"")</f>
        <v>0</v>
      </c>
      <c r="I1298" s="295"/>
      <c r="J1298" s="296"/>
      <c r="K1298" s="297"/>
    </row>
    <row r="1299" spans="1:11" s="285" customFormat="1">
      <c r="A1299" s="344"/>
      <c r="B1299" s="310"/>
      <c r="C1299" s="283"/>
      <c r="D1299" s="347"/>
      <c r="E1299" s="347"/>
      <c r="F1299" s="519"/>
      <c r="G1299" s="346"/>
      <c r="I1299" s="295"/>
      <c r="J1299" s="296"/>
      <c r="K1299" s="297"/>
    </row>
    <row r="1300" spans="1:11" s="285" customFormat="1">
      <c r="A1300" s="344" t="str">
        <f>$B$35</f>
        <v>V.</v>
      </c>
      <c r="B1300" s="343">
        <f>COUNT($A$36:B1298)+1</f>
        <v>54</v>
      </c>
      <c r="C1300" s="275" t="s">
        <v>1045</v>
      </c>
      <c r="D1300" s="347"/>
      <c r="E1300" s="347"/>
      <c r="F1300" s="519"/>
      <c r="G1300" s="346"/>
      <c r="I1300" s="295"/>
      <c r="J1300" s="296"/>
      <c r="K1300" s="297"/>
    </row>
    <row r="1301" spans="1:11" s="285" customFormat="1">
      <c r="A1301" s="344"/>
      <c r="B1301" s="310" t="s">
        <v>715</v>
      </c>
      <c r="C1301" s="283" t="s">
        <v>1046</v>
      </c>
      <c r="D1301" s="347"/>
      <c r="E1301" s="347"/>
      <c r="F1301" s="519"/>
      <c r="G1301" s="346"/>
      <c r="I1301" s="295"/>
      <c r="J1301" s="296"/>
      <c r="K1301" s="297"/>
    </row>
    <row r="1302" spans="1:11" s="285" customFormat="1" ht="22.5">
      <c r="A1302" s="344"/>
      <c r="B1302" s="310" t="s">
        <v>480</v>
      </c>
      <c r="C1302" s="283" t="s">
        <v>1047</v>
      </c>
      <c r="D1302" s="347"/>
      <c r="E1302" s="347"/>
      <c r="F1302" s="519"/>
      <c r="G1302" s="346"/>
      <c r="I1302" s="295"/>
      <c r="J1302" s="296"/>
      <c r="K1302" s="297"/>
    </row>
    <row r="1303" spans="1:11" s="285" customFormat="1" ht="22.5">
      <c r="A1303" s="344"/>
      <c r="B1303" s="310" t="s">
        <v>849</v>
      </c>
      <c r="C1303" s="283" t="s">
        <v>1048</v>
      </c>
      <c r="D1303" s="347"/>
      <c r="E1303" s="347"/>
      <c r="F1303" s="519"/>
      <c r="G1303" s="346"/>
      <c r="I1303" s="295"/>
      <c r="J1303" s="296"/>
      <c r="K1303" s="297"/>
    </row>
    <row r="1304" spans="1:11" s="285" customFormat="1" ht="22.5">
      <c r="A1304" s="344"/>
      <c r="B1304" s="310" t="s">
        <v>759</v>
      </c>
      <c r="C1304" s="283" t="s">
        <v>851</v>
      </c>
      <c r="D1304" s="347"/>
      <c r="E1304" s="347"/>
      <c r="F1304" s="519"/>
      <c r="G1304" s="346"/>
      <c r="I1304" s="295"/>
      <c r="J1304" s="296"/>
      <c r="K1304" s="297"/>
    </row>
    <row r="1305" spans="1:11" s="285" customFormat="1" ht="22.5">
      <c r="A1305" s="344"/>
      <c r="B1305" s="310" t="s">
        <v>852</v>
      </c>
      <c r="C1305" s="283" t="s">
        <v>1035</v>
      </c>
      <c r="D1305" s="347"/>
      <c r="E1305" s="347"/>
      <c r="F1305" s="519"/>
      <c r="G1305" s="346"/>
      <c r="I1305" s="295"/>
      <c r="J1305" s="296"/>
      <c r="K1305" s="297"/>
    </row>
    <row r="1306" spans="1:11" s="285" customFormat="1" ht="22.5">
      <c r="A1306" s="344"/>
      <c r="B1306" s="310" t="s">
        <v>467</v>
      </c>
      <c r="C1306" s="283" t="s">
        <v>854</v>
      </c>
      <c r="D1306" s="347"/>
      <c r="E1306" s="347"/>
      <c r="F1306" s="519"/>
      <c r="G1306" s="346"/>
      <c r="I1306" s="295"/>
      <c r="J1306" s="296"/>
      <c r="K1306" s="297"/>
    </row>
    <row r="1307" spans="1:11" s="285" customFormat="1" ht="36">
      <c r="A1307" s="344"/>
      <c r="B1307" s="310" t="s">
        <v>855</v>
      </c>
      <c r="C1307" s="283" t="s">
        <v>954</v>
      </c>
      <c r="D1307" s="347"/>
      <c r="E1307" s="347"/>
      <c r="F1307" s="519"/>
      <c r="G1307" s="346"/>
      <c r="I1307" s="295"/>
      <c r="J1307" s="296"/>
      <c r="K1307" s="297"/>
    </row>
    <row r="1308" spans="1:11" s="285" customFormat="1" ht="36">
      <c r="A1308" s="344"/>
      <c r="B1308" s="310" t="s">
        <v>473</v>
      </c>
      <c r="C1308" s="283" t="s">
        <v>1113</v>
      </c>
      <c r="D1308" s="347"/>
      <c r="E1308" s="347"/>
      <c r="F1308" s="519"/>
      <c r="G1308" s="346"/>
      <c r="I1308" s="295"/>
      <c r="J1308" s="296"/>
      <c r="K1308" s="297"/>
    </row>
    <row r="1309" spans="1:11" s="285" customFormat="1">
      <c r="A1309" s="344"/>
      <c r="B1309" s="310" t="s">
        <v>468</v>
      </c>
      <c r="C1309" s="283" t="s">
        <v>955</v>
      </c>
      <c r="D1309" s="347"/>
      <c r="E1309" s="347"/>
      <c r="F1309" s="519"/>
      <c r="G1309" s="346"/>
      <c r="I1309" s="295"/>
      <c r="J1309" s="296"/>
      <c r="K1309" s="297"/>
    </row>
    <row r="1310" spans="1:11" s="285" customFormat="1">
      <c r="A1310" s="344"/>
      <c r="B1310" s="310" t="s">
        <v>470</v>
      </c>
      <c r="C1310" s="283" t="s">
        <v>479</v>
      </c>
      <c r="D1310" s="347"/>
      <c r="E1310" s="347"/>
      <c r="F1310" s="519"/>
      <c r="G1310" s="346"/>
      <c r="I1310" s="295"/>
      <c r="J1310" s="296"/>
      <c r="K1310" s="297"/>
    </row>
    <row r="1311" spans="1:11" s="285" customFormat="1">
      <c r="A1311" s="344"/>
      <c r="B1311" s="310" t="s">
        <v>471</v>
      </c>
      <c r="C1311" s="283" t="s">
        <v>890</v>
      </c>
      <c r="D1311" s="347"/>
      <c r="E1311" s="347"/>
      <c r="F1311" s="519"/>
      <c r="G1311" s="346"/>
      <c r="I1311" s="295"/>
      <c r="J1311" s="296"/>
      <c r="K1311" s="297"/>
    </row>
    <row r="1312" spans="1:11" s="285" customFormat="1">
      <c r="A1312" s="344"/>
      <c r="B1312" s="310" t="s">
        <v>472</v>
      </c>
      <c r="C1312" s="283" t="s">
        <v>957</v>
      </c>
      <c r="D1312" s="347"/>
      <c r="E1312" s="347"/>
      <c r="F1312" s="519"/>
      <c r="G1312" s="346"/>
      <c r="I1312" s="295"/>
      <c r="J1312" s="296"/>
      <c r="K1312" s="297"/>
    </row>
    <row r="1313" spans="1:11" s="285" customFormat="1" ht="22.5">
      <c r="A1313" s="344"/>
      <c r="B1313" s="310" t="s">
        <v>507</v>
      </c>
      <c r="C1313" s="283" t="s">
        <v>524</v>
      </c>
      <c r="D1313" s="347"/>
      <c r="E1313" s="347"/>
      <c r="F1313" s="519"/>
      <c r="G1313" s="346"/>
      <c r="I1313" s="295"/>
      <c r="J1313" s="296"/>
      <c r="K1313" s="297"/>
    </row>
    <row r="1314" spans="1:11" s="285" customFormat="1" ht="22.5">
      <c r="A1314" s="344"/>
      <c r="B1314" s="310" t="s">
        <v>474</v>
      </c>
      <c r="C1314" s="283" t="s">
        <v>910</v>
      </c>
      <c r="D1314" s="347"/>
      <c r="E1314" s="347"/>
      <c r="F1314" s="519"/>
      <c r="G1314" s="346"/>
      <c r="I1314" s="295"/>
      <c r="J1314" s="296"/>
      <c r="K1314" s="297"/>
    </row>
    <row r="1315" spans="1:11" s="285" customFormat="1" ht="22.5">
      <c r="A1315" s="344"/>
      <c r="B1315" s="310" t="s">
        <v>475</v>
      </c>
      <c r="C1315" s="283" t="s">
        <v>524</v>
      </c>
      <c r="D1315" s="347"/>
      <c r="E1315" s="347"/>
      <c r="F1315" s="519"/>
      <c r="G1315" s="346"/>
      <c r="I1315" s="295"/>
      <c r="J1315" s="296"/>
      <c r="K1315" s="297"/>
    </row>
    <row r="1316" spans="1:11" s="285" customFormat="1" ht="22.5">
      <c r="A1316" s="344"/>
      <c r="B1316" s="310" t="s">
        <v>476</v>
      </c>
      <c r="C1316" s="283" t="s">
        <v>524</v>
      </c>
      <c r="D1316" s="347"/>
      <c r="E1316" s="347"/>
      <c r="F1316" s="519"/>
      <c r="G1316" s="346"/>
      <c r="I1316" s="295"/>
      <c r="J1316" s="296"/>
      <c r="K1316" s="297"/>
    </row>
    <row r="1317" spans="1:11" s="285" customFormat="1" ht="22.5">
      <c r="A1317" s="344"/>
      <c r="B1317" s="310" t="s">
        <v>856</v>
      </c>
      <c r="C1317" s="283" t="s">
        <v>524</v>
      </c>
      <c r="D1317" s="347"/>
      <c r="E1317" s="347"/>
      <c r="F1317" s="519"/>
      <c r="G1317" s="346"/>
      <c r="I1317" s="295"/>
      <c r="J1317" s="296"/>
      <c r="K1317" s="297"/>
    </row>
    <row r="1318" spans="1:11" s="285" customFormat="1" ht="22.5">
      <c r="A1318" s="344"/>
      <c r="B1318" s="310" t="s">
        <v>508</v>
      </c>
      <c r="C1318" s="283" t="s">
        <v>863</v>
      </c>
      <c r="D1318" s="347"/>
      <c r="E1318" s="347"/>
      <c r="F1318" s="519"/>
      <c r="G1318" s="346"/>
      <c r="I1318" s="295"/>
      <c r="J1318" s="296"/>
      <c r="K1318" s="297"/>
    </row>
    <row r="1319" spans="1:11" s="285" customFormat="1" ht="22.5">
      <c r="A1319" s="344"/>
      <c r="B1319" s="310" t="s">
        <v>477</v>
      </c>
      <c r="C1319" s="283" t="s">
        <v>874</v>
      </c>
      <c r="D1319" s="347"/>
      <c r="E1319" s="347"/>
      <c r="F1319" s="519"/>
      <c r="G1319" s="346"/>
      <c r="I1319" s="295"/>
      <c r="J1319" s="296"/>
      <c r="K1319" s="297"/>
    </row>
    <row r="1320" spans="1:11" s="285" customFormat="1" ht="45">
      <c r="A1320" s="344"/>
      <c r="B1320" s="310" t="s">
        <v>466</v>
      </c>
      <c r="C1320" s="283" t="s">
        <v>960</v>
      </c>
      <c r="D1320" s="347"/>
      <c r="E1320" s="347"/>
      <c r="F1320" s="519"/>
      <c r="G1320" s="346"/>
      <c r="I1320" s="295"/>
      <c r="J1320" s="296"/>
      <c r="K1320" s="297"/>
    </row>
    <row r="1321" spans="1:11" s="285" customFormat="1" ht="36">
      <c r="A1321" s="344"/>
      <c r="B1321" s="310" t="s">
        <v>728</v>
      </c>
      <c r="C1321" s="283" t="s">
        <v>1042</v>
      </c>
      <c r="D1321" s="347"/>
      <c r="E1321" s="347"/>
      <c r="F1321" s="519"/>
      <c r="G1321" s="346"/>
      <c r="I1321" s="295"/>
      <c r="J1321" s="296"/>
      <c r="K1321" s="297"/>
    </row>
    <row r="1322" spans="1:11" s="285" customFormat="1" ht="48">
      <c r="A1322" s="344"/>
      <c r="B1322" s="310" t="s">
        <v>478</v>
      </c>
      <c r="C1322" s="283" t="s">
        <v>925</v>
      </c>
      <c r="D1322" s="347"/>
      <c r="E1322" s="347"/>
      <c r="F1322" s="519"/>
      <c r="G1322" s="346"/>
      <c r="I1322" s="295"/>
      <c r="J1322" s="296"/>
      <c r="K1322" s="297"/>
    </row>
    <row r="1323" spans="1:11" s="285" customFormat="1" ht="22.5">
      <c r="A1323" s="344"/>
      <c r="B1323" s="310" t="s">
        <v>836</v>
      </c>
      <c r="C1323" s="283" t="s">
        <v>524</v>
      </c>
      <c r="D1323" s="347" t="s">
        <v>297</v>
      </c>
      <c r="E1323" s="347">
        <v>1</v>
      </c>
      <c r="F1323" s="519"/>
      <c r="G1323" s="346">
        <f>IF(OSNOVA!$B$43=1,E1323*F1323,"")</f>
        <v>0</v>
      </c>
      <c r="I1323" s="295"/>
      <c r="J1323" s="296"/>
      <c r="K1323" s="297"/>
    </row>
    <row r="1324" spans="1:11" s="285" customFormat="1">
      <c r="A1324" s="344"/>
      <c r="B1324" s="310"/>
      <c r="C1324" s="283"/>
      <c r="D1324" s="347"/>
      <c r="E1324" s="347"/>
      <c r="F1324" s="519"/>
      <c r="G1324" s="346"/>
      <c r="I1324" s="295"/>
      <c r="J1324" s="296"/>
      <c r="K1324" s="297"/>
    </row>
    <row r="1325" spans="1:11" s="285" customFormat="1">
      <c r="A1325" s="344" t="str">
        <f>$B$35</f>
        <v>V.</v>
      </c>
      <c r="B1325" s="343">
        <f>COUNT($A$36:B1323)+1</f>
        <v>55</v>
      </c>
      <c r="C1325" s="275" t="s">
        <v>1049</v>
      </c>
      <c r="D1325" s="347"/>
      <c r="E1325" s="347"/>
      <c r="F1325" s="519"/>
      <c r="G1325" s="346"/>
      <c r="I1325" s="295"/>
      <c r="J1325" s="296"/>
      <c r="K1325" s="297"/>
    </row>
    <row r="1326" spans="1:11" s="285" customFormat="1">
      <c r="A1326" s="344"/>
      <c r="B1326" s="310" t="s">
        <v>715</v>
      </c>
      <c r="C1326" s="283" t="s">
        <v>1046</v>
      </c>
      <c r="D1326" s="347"/>
      <c r="E1326" s="347"/>
      <c r="F1326" s="519"/>
      <c r="G1326" s="346"/>
      <c r="I1326" s="295"/>
      <c r="J1326" s="296"/>
      <c r="K1326" s="297"/>
    </row>
    <row r="1327" spans="1:11" s="285" customFormat="1" ht="22.5">
      <c r="A1327" s="344"/>
      <c r="B1327" s="310" t="s">
        <v>480</v>
      </c>
      <c r="C1327" s="283" t="s">
        <v>1047</v>
      </c>
      <c r="D1327" s="347"/>
      <c r="E1327" s="347"/>
      <c r="F1327" s="519"/>
      <c r="G1327" s="346"/>
      <c r="I1327" s="295"/>
      <c r="J1327" s="296"/>
      <c r="K1327" s="297"/>
    </row>
    <row r="1328" spans="1:11" s="285" customFormat="1" ht="22.5">
      <c r="A1328" s="344"/>
      <c r="B1328" s="310" t="s">
        <v>849</v>
      </c>
      <c r="C1328" s="283" t="s">
        <v>1048</v>
      </c>
      <c r="D1328" s="347"/>
      <c r="E1328" s="347"/>
      <c r="F1328" s="519"/>
      <c r="G1328" s="346"/>
      <c r="I1328" s="295"/>
      <c r="J1328" s="296"/>
      <c r="K1328" s="297"/>
    </row>
    <row r="1329" spans="1:11" s="285" customFormat="1" ht="22.5">
      <c r="A1329" s="344"/>
      <c r="B1329" s="310" t="s">
        <v>759</v>
      </c>
      <c r="C1329" s="283" t="s">
        <v>851</v>
      </c>
      <c r="D1329" s="347"/>
      <c r="E1329" s="347"/>
      <c r="F1329" s="519"/>
      <c r="G1329" s="346"/>
      <c r="I1329" s="295"/>
      <c r="J1329" s="296"/>
      <c r="K1329" s="297"/>
    </row>
    <row r="1330" spans="1:11" s="285" customFormat="1" ht="22.5">
      <c r="A1330" s="344"/>
      <c r="B1330" s="310" t="s">
        <v>852</v>
      </c>
      <c r="C1330" s="283" t="s">
        <v>1035</v>
      </c>
      <c r="D1330" s="347"/>
      <c r="E1330" s="347"/>
      <c r="F1330" s="519"/>
      <c r="G1330" s="346"/>
      <c r="I1330" s="295"/>
      <c r="J1330" s="296"/>
      <c r="K1330" s="297"/>
    </row>
    <row r="1331" spans="1:11" s="285" customFormat="1" ht="22.5">
      <c r="A1331" s="344"/>
      <c r="B1331" s="310" t="s">
        <v>467</v>
      </c>
      <c r="C1331" s="283" t="s">
        <v>854</v>
      </c>
      <c r="D1331" s="347"/>
      <c r="E1331" s="347"/>
      <c r="F1331" s="519"/>
      <c r="G1331" s="346"/>
      <c r="I1331" s="295"/>
      <c r="J1331" s="296"/>
      <c r="K1331" s="297"/>
    </row>
    <row r="1332" spans="1:11" s="285" customFormat="1" ht="36">
      <c r="A1332" s="344"/>
      <c r="B1332" s="310" t="s">
        <v>855</v>
      </c>
      <c r="C1332" s="283" t="s">
        <v>954</v>
      </c>
      <c r="D1332" s="347"/>
      <c r="E1332" s="347"/>
      <c r="F1332" s="519"/>
      <c r="G1332" s="346"/>
      <c r="I1332" s="295"/>
      <c r="J1332" s="296"/>
      <c r="K1332" s="297"/>
    </row>
    <row r="1333" spans="1:11" s="285" customFormat="1" ht="36">
      <c r="A1333" s="344"/>
      <c r="B1333" s="310" t="s">
        <v>473</v>
      </c>
      <c r="C1333" s="283" t="s">
        <v>1113</v>
      </c>
      <c r="D1333" s="347"/>
      <c r="E1333" s="347"/>
      <c r="F1333" s="519"/>
      <c r="G1333" s="346"/>
      <c r="I1333" s="295"/>
      <c r="J1333" s="296"/>
      <c r="K1333" s="297"/>
    </row>
    <row r="1334" spans="1:11" s="285" customFormat="1">
      <c r="A1334" s="344"/>
      <c r="B1334" s="310" t="s">
        <v>468</v>
      </c>
      <c r="C1334" s="283" t="s">
        <v>955</v>
      </c>
      <c r="D1334" s="347"/>
      <c r="E1334" s="347"/>
      <c r="F1334" s="519"/>
      <c r="G1334" s="346"/>
      <c r="I1334" s="295"/>
      <c r="J1334" s="296"/>
      <c r="K1334" s="297"/>
    </row>
    <row r="1335" spans="1:11" s="285" customFormat="1">
      <c r="A1335" s="344"/>
      <c r="B1335" s="310" t="s">
        <v>470</v>
      </c>
      <c r="C1335" s="283" t="s">
        <v>479</v>
      </c>
      <c r="D1335" s="347"/>
      <c r="E1335" s="347"/>
      <c r="F1335" s="519"/>
      <c r="G1335" s="346"/>
      <c r="I1335" s="295"/>
      <c r="J1335" s="296"/>
      <c r="K1335" s="297"/>
    </row>
    <row r="1336" spans="1:11" s="285" customFormat="1">
      <c r="A1336" s="344"/>
      <c r="B1336" s="310" t="s">
        <v>471</v>
      </c>
      <c r="C1336" s="283" t="s">
        <v>890</v>
      </c>
      <c r="D1336" s="347"/>
      <c r="E1336" s="347"/>
      <c r="F1336" s="519"/>
      <c r="G1336" s="346"/>
      <c r="I1336" s="295"/>
      <c r="J1336" s="296"/>
      <c r="K1336" s="297"/>
    </row>
    <row r="1337" spans="1:11" s="285" customFormat="1">
      <c r="A1337" s="344"/>
      <c r="B1337" s="310" t="s">
        <v>472</v>
      </c>
      <c r="C1337" s="283" t="s">
        <v>957</v>
      </c>
      <c r="D1337" s="347"/>
      <c r="E1337" s="347"/>
      <c r="F1337" s="519"/>
      <c r="G1337" s="346"/>
      <c r="I1337" s="295"/>
      <c r="J1337" s="296"/>
      <c r="K1337" s="297"/>
    </row>
    <row r="1338" spans="1:11" s="285" customFormat="1" ht="22.5">
      <c r="A1338" s="344"/>
      <c r="B1338" s="310" t="s">
        <v>507</v>
      </c>
      <c r="C1338" s="283" t="s">
        <v>524</v>
      </c>
      <c r="D1338" s="347"/>
      <c r="E1338" s="347"/>
      <c r="F1338" s="519"/>
      <c r="G1338" s="346"/>
      <c r="I1338" s="295"/>
      <c r="J1338" s="296"/>
      <c r="K1338" s="297"/>
    </row>
    <row r="1339" spans="1:11" s="285" customFormat="1" ht="22.5">
      <c r="A1339" s="344"/>
      <c r="B1339" s="310" t="s">
        <v>474</v>
      </c>
      <c r="C1339" s="283" t="s">
        <v>910</v>
      </c>
      <c r="D1339" s="347"/>
      <c r="E1339" s="347"/>
      <c r="F1339" s="519"/>
      <c r="G1339" s="346"/>
      <c r="I1339" s="295"/>
      <c r="J1339" s="296"/>
      <c r="K1339" s="297"/>
    </row>
    <row r="1340" spans="1:11" s="285" customFormat="1" ht="22.5">
      <c r="A1340" s="344"/>
      <c r="B1340" s="310" t="s">
        <v>475</v>
      </c>
      <c r="C1340" s="283" t="s">
        <v>524</v>
      </c>
      <c r="D1340" s="347"/>
      <c r="E1340" s="347"/>
      <c r="F1340" s="519"/>
      <c r="G1340" s="346"/>
      <c r="I1340" s="295"/>
      <c r="J1340" s="296"/>
      <c r="K1340" s="297"/>
    </row>
    <row r="1341" spans="1:11" s="285" customFormat="1" ht="22.5">
      <c r="A1341" s="344"/>
      <c r="B1341" s="310" t="s">
        <v>476</v>
      </c>
      <c r="C1341" s="283" t="s">
        <v>524</v>
      </c>
      <c r="D1341" s="347"/>
      <c r="E1341" s="347"/>
      <c r="F1341" s="519"/>
      <c r="G1341" s="346"/>
      <c r="I1341" s="295"/>
      <c r="J1341" s="296"/>
      <c r="K1341" s="297"/>
    </row>
    <row r="1342" spans="1:11" s="285" customFormat="1" ht="22.5">
      <c r="A1342" s="344"/>
      <c r="B1342" s="310" t="s">
        <v>856</v>
      </c>
      <c r="C1342" s="283" t="s">
        <v>524</v>
      </c>
      <c r="D1342" s="347"/>
      <c r="E1342" s="347"/>
      <c r="F1342" s="519"/>
      <c r="G1342" s="346"/>
      <c r="I1342" s="295"/>
      <c r="J1342" s="296"/>
      <c r="K1342" s="297"/>
    </row>
    <row r="1343" spans="1:11" s="285" customFormat="1" ht="22.5">
      <c r="A1343" s="344"/>
      <c r="B1343" s="310" t="s">
        <v>508</v>
      </c>
      <c r="C1343" s="283" t="s">
        <v>863</v>
      </c>
      <c r="D1343" s="347"/>
      <c r="E1343" s="347"/>
      <c r="F1343" s="519"/>
      <c r="G1343" s="346"/>
      <c r="I1343" s="295"/>
      <c r="J1343" s="296"/>
      <c r="K1343" s="297"/>
    </row>
    <row r="1344" spans="1:11" s="285" customFormat="1" ht="22.5">
      <c r="A1344" s="344"/>
      <c r="B1344" s="310" t="s">
        <v>477</v>
      </c>
      <c r="C1344" s="283" t="s">
        <v>874</v>
      </c>
      <c r="D1344" s="347"/>
      <c r="E1344" s="347"/>
      <c r="F1344" s="519"/>
      <c r="G1344" s="346"/>
      <c r="I1344" s="295"/>
      <c r="J1344" s="296"/>
      <c r="K1344" s="297"/>
    </row>
    <row r="1345" spans="1:11" s="285" customFormat="1" ht="45">
      <c r="A1345" s="344"/>
      <c r="B1345" s="310" t="s">
        <v>466</v>
      </c>
      <c r="C1345" s="283" t="s">
        <v>960</v>
      </c>
      <c r="D1345" s="347"/>
      <c r="E1345" s="347"/>
      <c r="F1345" s="519"/>
      <c r="G1345" s="346"/>
      <c r="I1345" s="295"/>
      <c r="J1345" s="296"/>
      <c r="K1345" s="297"/>
    </row>
    <row r="1346" spans="1:11" s="285" customFormat="1" ht="24">
      <c r="A1346" s="344"/>
      <c r="B1346" s="310" t="s">
        <v>728</v>
      </c>
      <c r="C1346" s="283" t="s">
        <v>1010</v>
      </c>
      <c r="D1346" s="347"/>
      <c r="E1346" s="347"/>
      <c r="F1346" s="519"/>
      <c r="G1346" s="346"/>
      <c r="I1346" s="295"/>
      <c r="J1346" s="296"/>
      <c r="K1346" s="297"/>
    </row>
    <row r="1347" spans="1:11" s="285" customFormat="1" ht="48">
      <c r="A1347" s="344"/>
      <c r="B1347" s="310" t="s">
        <v>478</v>
      </c>
      <c r="C1347" s="283" t="s">
        <v>925</v>
      </c>
      <c r="D1347" s="347"/>
      <c r="E1347" s="347"/>
      <c r="F1347" s="519"/>
      <c r="G1347" s="346"/>
      <c r="I1347" s="295"/>
      <c r="J1347" s="296"/>
      <c r="K1347" s="297"/>
    </row>
    <row r="1348" spans="1:11" s="285" customFormat="1" ht="22.5">
      <c r="A1348" s="344"/>
      <c r="B1348" s="310" t="s">
        <v>836</v>
      </c>
      <c r="C1348" s="283" t="s">
        <v>524</v>
      </c>
      <c r="D1348" s="347" t="s">
        <v>297</v>
      </c>
      <c r="E1348" s="347">
        <v>1</v>
      </c>
      <c r="F1348" s="519"/>
      <c r="G1348" s="346">
        <f>IF(OSNOVA!$B$43=1,E1348*F1348,"")</f>
        <v>0</v>
      </c>
      <c r="I1348" s="295"/>
      <c r="J1348" s="296"/>
      <c r="K1348" s="297"/>
    </row>
    <row r="1349" spans="1:11" s="285" customFormat="1">
      <c r="A1349" s="344"/>
      <c r="B1349" s="310"/>
      <c r="C1349" s="283"/>
      <c r="D1349" s="347"/>
      <c r="E1349" s="347"/>
      <c r="F1349" s="519"/>
      <c r="G1349" s="346"/>
      <c r="I1349" s="295"/>
      <c r="J1349" s="296"/>
      <c r="K1349" s="297"/>
    </row>
    <row r="1350" spans="1:11" s="285" customFormat="1">
      <c r="A1350" s="344" t="str">
        <f>$B$35</f>
        <v>V.</v>
      </c>
      <c r="B1350" s="343">
        <f>COUNT($A$36:B1348)+1</f>
        <v>56</v>
      </c>
      <c r="C1350" s="275" t="s">
        <v>1050</v>
      </c>
      <c r="D1350" s="347"/>
      <c r="E1350" s="347"/>
      <c r="F1350" s="519"/>
      <c r="G1350" s="346"/>
      <c r="I1350" s="295"/>
      <c r="J1350" s="296"/>
      <c r="K1350" s="297"/>
    </row>
    <row r="1351" spans="1:11" s="285" customFormat="1">
      <c r="A1351" s="344"/>
      <c r="B1351" s="310" t="s">
        <v>715</v>
      </c>
      <c r="C1351" s="283" t="s">
        <v>1051</v>
      </c>
      <c r="D1351" s="347"/>
      <c r="E1351" s="347"/>
      <c r="F1351" s="519"/>
      <c r="G1351" s="346"/>
      <c r="I1351" s="295"/>
      <c r="J1351" s="296"/>
      <c r="K1351" s="297"/>
    </row>
    <row r="1352" spans="1:11" s="285" customFormat="1" ht="22.5">
      <c r="A1352" s="344"/>
      <c r="B1352" s="310" t="s">
        <v>480</v>
      </c>
      <c r="C1352" s="283" t="s">
        <v>1052</v>
      </c>
      <c r="D1352" s="347"/>
      <c r="E1352" s="347"/>
      <c r="F1352" s="519"/>
      <c r="G1352" s="346"/>
      <c r="I1352" s="295"/>
      <c r="J1352" s="296"/>
      <c r="K1352" s="297"/>
    </row>
    <row r="1353" spans="1:11" s="285" customFormat="1" ht="22.5">
      <c r="A1353" s="344"/>
      <c r="B1353" s="310" t="s">
        <v>849</v>
      </c>
      <c r="C1353" s="283" t="s">
        <v>1053</v>
      </c>
      <c r="D1353" s="347"/>
      <c r="E1353" s="347"/>
      <c r="F1353" s="519"/>
      <c r="G1353" s="346"/>
      <c r="I1353" s="295"/>
      <c r="J1353" s="296"/>
      <c r="K1353" s="297"/>
    </row>
    <row r="1354" spans="1:11" s="285" customFormat="1" ht="36">
      <c r="A1354" s="344"/>
      <c r="B1354" s="310" t="s">
        <v>759</v>
      </c>
      <c r="C1354" s="283" t="s">
        <v>1054</v>
      </c>
      <c r="D1354" s="347"/>
      <c r="E1354" s="347"/>
      <c r="F1354" s="519"/>
      <c r="G1354" s="346"/>
      <c r="I1354" s="295"/>
      <c r="J1354" s="296"/>
      <c r="K1354" s="297"/>
    </row>
    <row r="1355" spans="1:11" s="285" customFormat="1" ht="22.5">
      <c r="A1355" s="344"/>
      <c r="B1355" s="310" t="s">
        <v>852</v>
      </c>
      <c r="C1355" s="283" t="s">
        <v>524</v>
      </c>
      <c r="D1355" s="347"/>
      <c r="E1355" s="347"/>
      <c r="F1355" s="519"/>
      <c r="G1355" s="346"/>
      <c r="I1355" s="295"/>
      <c r="J1355" s="296"/>
      <c r="K1355" s="297"/>
    </row>
    <row r="1356" spans="1:11" s="285" customFormat="1" ht="22.5">
      <c r="A1356" s="344"/>
      <c r="B1356" s="310" t="s">
        <v>467</v>
      </c>
      <c r="C1356" s="283" t="s">
        <v>966</v>
      </c>
      <c r="D1356" s="347"/>
      <c r="E1356" s="347"/>
      <c r="F1356" s="519"/>
      <c r="G1356" s="346"/>
      <c r="I1356" s="295"/>
      <c r="J1356" s="296"/>
      <c r="K1356" s="297"/>
    </row>
    <row r="1357" spans="1:11" s="285" customFormat="1" ht="36">
      <c r="A1357" s="344"/>
      <c r="B1357" s="310" t="s">
        <v>855</v>
      </c>
      <c r="C1357" s="283" t="s">
        <v>967</v>
      </c>
      <c r="D1357" s="347"/>
      <c r="E1357" s="347"/>
      <c r="F1357" s="519"/>
      <c r="G1357" s="346"/>
      <c r="I1357" s="295"/>
      <c r="J1357" s="296"/>
      <c r="K1357" s="297"/>
    </row>
    <row r="1358" spans="1:11" s="285" customFormat="1">
      <c r="A1358" s="344"/>
      <c r="B1358" s="310" t="s">
        <v>473</v>
      </c>
      <c r="C1358" s="283" t="s">
        <v>524</v>
      </c>
      <c r="D1358" s="347"/>
      <c r="E1358" s="347"/>
      <c r="F1358" s="519"/>
      <c r="G1358" s="346"/>
      <c r="I1358" s="295"/>
      <c r="J1358" s="296"/>
      <c r="K1358" s="297"/>
    </row>
    <row r="1359" spans="1:11" s="285" customFormat="1">
      <c r="A1359" s="344"/>
      <c r="B1359" s="310" t="s">
        <v>468</v>
      </c>
      <c r="C1359" s="283" t="s">
        <v>524</v>
      </c>
      <c r="D1359" s="347"/>
      <c r="E1359" s="347"/>
      <c r="F1359" s="519"/>
      <c r="G1359" s="346"/>
      <c r="I1359" s="295"/>
      <c r="J1359" s="296"/>
      <c r="K1359" s="297"/>
    </row>
    <row r="1360" spans="1:11" s="285" customFormat="1">
      <c r="A1360" s="344"/>
      <c r="B1360" s="310" t="s">
        <v>470</v>
      </c>
      <c r="C1360" s="283" t="s">
        <v>524</v>
      </c>
      <c r="D1360" s="347"/>
      <c r="E1360" s="347"/>
      <c r="F1360" s="519"/>
      <c r="G1360" s="346"/>
      <c r="I1360" s="295"/>
      <c r="J1360" s="296"/>
      <c r="K1360" s="297"/>
    </row>
    <row r="1361" spans="1:11" s="285" customFormat="1">
      <c r="A1361" s="344"/>
      <c r="B1361" s="310" t="s">
        <v>471</v>
      </c>
      <c r="C1361" s="283" t="s">
        <v>1055</v>
      </c>
      <c r="D1361" s="347"/>
      <c r="E1361" s="347"/>
      <c r="F1361" s="519"/>
      <c r="G1361" s="346"/>
      <c r="I1361" s="295"/>
      <c r="J1361" s="296"/>
      <c r="K1361" s="297"/>
    </row>
    <row r="1362" spans="1:11" s="285" customFormat="1" ht="24">
      <c r="A1362" s="344"/>
      <c r="B1362" s="310" t="s">
        <v>472</v>
      </c>
      <c r="C1362" s="283" t="s">
        <v>994</v>
      </c>
      <c r="D1362" s="347"/>
      <c r="E1362" s="347"/>
      <c r="F1362" s="519"/>
      <c r="G1362" s="346"/>
      <c r="I1362" s="295"/>
      <c r="J1362" s="296"/>
      <c r="K1362" s="297"/>
    </row>
    <row r="1363" spans="1:11" s="285" customFormat="1" ht="22.5">
      <c r="A1363" s="344"/>
      <c r="B1363" s="310" t="s">
        <v>507</v>
      </c>
      <c r="C1363" s="283" t="s">
        <v>524</v>
      </c>
      <c r="D1363" s="347"/>
      <c r="E1363" s="347"/>
      <c r="F1363" s="519"/>
      <c r="G1363" s="346"/>
      <c r="I1363" s="295"/>
      <c r="J1363" s="296"/>
      <c r="K1363" s="297"/>
    </row>
    <row r="1364" spans="1:11" s="285" customFormat="1" ht="22.5">
      <c r="A1364" s="344"/>
      <c r="B1364" s="310" t="s">
        <v>474</v>
      </c>
      <c r="C1364" s="283" t="s">
        <v>740</v>
      </c>
      <c r="D1364" s="347"/>
      <c r="E1364" s="347"/>
      <c r="F1364" s="519"/>
      <c r="G1364" s="346"/>
      <c r="I1364" s="295"/>
      <c r="J1364" s="296"/>
      <c r="K1364" s="297"/>
    </row>
    <row r="1365" spans="1:11" s="285" customFormat="1" ht="22.5">
      <c r="A1365" s="344"/>
      <c r="B1365" s="310" t="s">
        <v>475</v>
      </c>
      <c r="C1365" s="283" t="s">
        <v>524</v>
      </c>
      <c r="D1365" s="347"/>
      <c r="E1365" s="347"/>
      <c r="F1365" s="519"/>
      <c r="G1365" s="346"/>
      <c r="I1365" s="295"/>
      <c r="J1365" s="296"/>
      <c r="K1365" s="297"/>
    </row>
    <row r="1366" spans="1:11" s="285" customFormat="1" ht="22.5">
      <c r="A1366" s="344"/>
      <c r="B1366" s="310" t="s">
        <v>476</v>
      </c>
      <c r="C1366" s="283" t="s">
        <v>524</v>
      </c>
      <c r="D1366" s="347"/>
      <c r="E1366" s="347"/>
      <c r="F1366" s="519"/>
      <c r="G1366" s="346"/>
      <c r="I1366" s="295"/>
      <c r="J1366" s="296"/>
      <c r="K1366" s="297"/>
    </row>
    <row r="1367" spans="1:11" s="285" customFormat="1" ht="22.5">
      <c r="A1367" s="344"/>
      <c r="B1367" s="310" t="s">
        <v>856</v>
      </c>
      <c r="C1367" s="283" t="s">
        <v>524</v>
      </c>
      <c r="D1367" s="347"/>
      <c r="E1367" s="347"/>
      <c r="F1367" s="519"/>
      <c r="G1367" s="346"/>
      <c r="I1367" s="295"/>
      <c r="J1367" s="296"/>
      <c r="K1367" s="297"/>
    </row>
    <row r="1368" spans="1:11" s="285" customFormat="1" ht="22.5">
      <c r="A1368" s="344"/>
      <c r="B1368" s="310" t="s">
        <v>508</v>
      </c>
      <c r="C1368" s="283" t="s">
        <v>874</v>
      </c>
      <c r="D1368" s="347"/>
      <c r="E1368" s="347"/>
      <c r="F1368" s="519"/>
      <c r="G1368" s="346"/>
      <c r="I1368" s="295"/>
      <c r="J1368" s="296"/>
      <c r="K1368" s="297"/>
    </row>
    <row r="1369" spans="1:11" s="285" customFormat="1" ht="22.5">
      <c r="A1369" s="344"/>
      <c r="B1369" s="310" t="s">
        <v>477</v>
      </c>
      <c r="C1369" s="283" t="s">
        <v>874</v>
      </c>
      <c r="D1369" s="347"/>
      <c r="E1369" s="347"/>
      <c r="F1369" s="519"/>
      <c r="G1369" s="346"/>
      <c r="I1369" s="295"/>
      <c r="J1369" s="296"/>
      <c r="K1369" s="297"/>
    </row>
    <row r="1370" spans="1:11" s="285" customFormat="1" ht="45">
      <c r="A1370" s="344"/>
      <c r="B1370" s="310" t="s">
        <v>466</v>
      </c>
      <c r="C1370" s="283" t="s">
        <v>971</v>
      </c>
      <c r="D1370" s="347"/>
      <c r="E1370" s="347"/>
      <c r="F1370" s="519"/>
      <c r="G1370" s="346"/>
      <c r="I1370" s="295"/>
      <c r="J1370" s="296"/>
      <c r="K1370" s="297"/>
    </row>
    <row r="1371" spans="1:11" s="285" customFormat="1" ht="22.5">
      <c r="A1371" s="344"/>
      <c r="B1371" s="310" t="s">
        <v>728</v>
      </c>
      <c r="C1371" s="283" t="s">
        <v>524</v>
      </c>
      <c r="D1371" s="347"/>
      <c r="E1371" s="347"/>
      <c r="F1371" s="519"/>
      <c r="G1371" s="346"/>
      <c r="I1371" s="295"/>
      <c r="J1371" s="296"/>
      <c r="K1371" s="297"/>
    </row>
    <row r="1372" spans="1:11" s="285" customFormat="1" ht="60">
      <c r="A1372" s="344"/>
      <c r="B1372" s="310" t="s">
        <v>478</v>
      </c>
      <c r="C1372" s="283" t="s">
        <v>781</v>
      </c>
      <c r="D1372" s="347"/>
      <c r="E1372" s="347"/>
      <c r="F1372" s="519"/>
      <c r="G1372" s="346"/>
      <c r="I1372" s="295"/>
      <c r="J1372" s="296"/>
      <c r="K1372" s="297"/>
    </row>
    <row r="1373" spans="1:11" s="285" customFormat="1" ht="22.5">
      <c r="A1373" s="344"/>
      <c r="B1373" s="310" t="s">
        <v>836</v>
      </c>
      <c r="C1373" s="283" t="s">
        <v>524</v>
      </c>
      <c r="D1373" s="347" t="s">
        <v>297</v>
      </c>
      <c r="E1373" s="347">
        <v>1</v>
      </c>
      <c r="F1373" s="519"/>
      <c r="G1373" s="346">
        <f>IF(OSNOVA!$B$43=1,E1373*F1373,"")</f>
        <v>0</v>
      </c>
      <c r="I1373" s="295"/>
      <c r="J1373" s="296"/>
      <c r="K1373" s="297"/>
    </row>
    <row r="1374" spans="1:11" s="285" customFormat="1">
      <c r="A1374" s="344"/>
      <c r="B1374" s="310"/>
      <c r="C1374" s="283"/>
      <c r="D1374" s="347"/>
      <c r="E1374" s="347"/>
      <c r="F1374" s="519"/>
      <c r="G1374" s="346"/>
      <c r="I1374" s="295"/>
      <c r="J1374" s="296"/>
      <c r="K1374" s="297"/>
    </row>
    <row r="1375" spans="1:11" s="285" customFormat="1">
      <c r="A1375" s="344" t="str">
        <f>$B$35</f>
        <v>V.</v>
      </c>
      <c r="B1375" s="343">
        <f>COUNT($A$36:B1373)+1</f>
        <v>57</v>
      </c>
      <c r="C1375" s="275" t="s">
        <v>1056</v>
      </c>
      <c r="D1375" s="347"/>
      <c r="E1375" s="347"/>
      <c r="F1375" s="519"/>
      <c r="G1375" s="346"/>
      <c r="I1375" s="295"/>
      <c r="J1375" s="296"/>
      <c r="K1375" s="297"/>
    </row>
    <row r="1376" spans="1:11" s="285" customFormat="1">
      <c r="A1376" s="344"/>
      <c r="B1376" s="310" t="s">
        <v>715</v>
      </c>
      <c r="C1376" s="283" t="s">
        <v>1057</v>
      </c>
      <c r="D1376" s="347"/>
      <c r="E1376" s="347"/>
      <c r="F1376" s="519"/>
      <c r="G1376" s="346"/>
      <c r="I1376" s="295"/>
      <c r="J1376" s="296"/>
      <c r="K1376" s="297"/>
    </row>
    <row r="1377" spans="1:11" s="285" customFormat="1" ht="22.5">
      <c r="A1377" s="344"/>
      <c r="B1377" s="310" t="s">
        <v>480</v>
      </c>
      <c r="C1377" s="283" t="s">
        <v>1058</v>
      </c>
      <c r="D1377" s="347"/>
      <c r="E1377" s="347"/>
      <c r="F1377" s="519"/>
      <c r="G1377" s="346"/>
      <c r="I1377" s="295"/>
      <c r="J1377" s="296"/>
      <c r="K1377" s="297"/>
    </row>
    <row r="1378" spans="1:11" s="285" customFormat="1" ht="22.5">
      <c r="A1378" s="344"/>
      <c r="B1378" s="310" t="s">
        <v>849</v>
      </c>
      <c r="C1378" s="283" t="s">
        <v>982</v>
      </c>
      <c r="D1378" s="347"/>
      <c r="E1378" s="347"/>
      <c r="F1378" s="519"/>
      <c r="G1378" s="346"/>
      <c r="I1378" s="295"/>
      <c r="J1378" s="296"/>
      <c r="K1378" s="297"/>
    </row>
    <row r="1379" spans="1:11" s="285" customFormat="1" ht="36">
      <c r="A1379" s="344"/>
      <c r="B1379" s="310" t="s">
        <v>759</v>
      </c>
      <c r="C1379" s="283" t="s">
        <v>1059</v>
      </c>
      <c r="D1379" s="347"/>
      <c r="E1379" s="347"/>
      <c r="F1379" s="519"/>
      <c r="G1379" s="346"/>
      <c r="I1379" s="295"/>
      <c r="J1379" s="296"/>
      <c r="K1379" s="297"/>
    </row>
    <row r="1380" spans="1:11" s="285" customFormat="1" ht="22.5">
      <c r="A1380" s="344"/>
      <c r="B1380" s="310" t="s">
        <v>852</v>
      </c>
      <c r="C1380" s="283" t="s">
        <v>524</v>
      </c>
      <c r="D1380" s="347"/>
      <c r="E1380" s="347"/>
      <c r="F1380" s="519"/>
      <c r="G1380" s="346"/>
      <c r="I1380" s="295"/>
      <c r="J1380" s="296"/>
      <c r="K1380" s="297"/>
    </row>
    <row r="1381" spans="1:11" s="285" customFormat="1" ht="22.5">
      <c r="A1381" s="344"/>
      <c r="B1381" s="310" t="s">
        <v>467</v>
      </c>
      <c r="C1381" s="283" t="s">
        <v>966</v>
      </c>
      <c r="D1381" s="347"/>
      <c r="E1381" s="347"/>
      <c r="F1381" s="519"/>
      <c r="G1381" s="346"/>
      <c r="I1381" s="295"/>
      <c r="J1381" s="296"/>
      <c r="K1381" s="297"/>
    </row>
    <row r="1382" spans="1:11" s="285" customFormat="1" ht="36">
      <c r="A1382" s="344"/>
      <c r="B1382" s="310" t="s">
        <v>855</v>
      </c>
      <c r="C1382" s="283" t="s">
        <v>967</v>
      </c>
      <c r="D1382" s="347"/>
      <c r="E1382" s="347"/>
      <c r="F1382" s="519"/>
      <c r="G1382" s="346"/>
      <c r="I1382" s="295"/>
      <c r="J1382" s="296"/>
      <c r="K1382" s="297"/>
    </row>
    <row r="1383" spans="1:11" s="285" customFormat="1">
      <c r="A1383" s="344"/>
      <c r="B1383" s="310" t="s">
        <v>473</v>
      </c>
      <c r="C1383" s="283" t="s">
        <v>524</v>
      </c>
      <c r="D1383" s="347"/>
      <c r="E1383" s="347"/>
      <c r="F1383" s="519"/>
      <c r="G1383" s="346"/>
      <c r="I1383" s="295"/>
      <c r="J1383" s="296"/>
      <c r="K1383" s="297"/>
    </row>
    <row r="1384" spans="1:11" s="285" customFormat="1">
      <c r="A1384" s="344"/>
      <c r="B1384" s="310" t="s">
        <v>468</v>
      </c>
      <c r="C1384" s="283" t="s">
        <v>524</v>
      </c>
      <c r="D1384" s="347"/>
      <c r="E1384" s="347"/>
      <c r="F1384" s="519"/>
      <c r="G1384" s="346"/>
      <c r="I1384" s="295"/>
      <c r="J1384" s="296"/>
      <c r="K1384" s="297"/>
    </row>
    <row r="1385" spans="1:11" s="285" customFormat="1">
      <c r="A1385" s="344"/>
      <c r="B1385" s="310" t="s">
        <v>470</v>
      </c>
      <c r="C1385" s="283" t="s">
        <v>922</v>
      </c>
      <c r="D1385" s="347"/>
      <c r="E1385" s="347"/>
      <c r="F1385" s="519"/>
      <c r="G1385" s="346"/>
      <c r="I1385" s="295"/>
      <c r="J1385" s="296"/>
      <c r="K1385" s="297"/>
    </row>
    <row r="1386" spans="1:11" s="285" customFormat="1">
      <c r="A1386" s="344"/>
      <c r="B1386" s="310" t="s">
        <v>471</v>
      </c>
      <c r="C1386" s="283" t="s">
        <v>1055</v>
      </c>
      <c r="D1386" s="347"/>
      <c r="E1386" s="347"/>
      <c r="F1386" s="519"/>
      <c r="G1386" s="346"/>
      <c r="I1386" s="295"/>
      <c r="J1386" s="296"/>
      <c r="K1386" s="297"/>
    </row>
    <row r="1387" spans="1:11" s="285" customFormat="1">
      <c r="A1387" s="344"/>
      <c r="B1387" s="310" t="s">
        <v>472</v>
      </c>
      <c r="C1387" s="283" t="s">
        <v>984</v>
      </c>
      <c r="D1387" s="347"/>
      <c r="E1387" s="347"/>
      <c r="F1387" s="519"/>
      <c r="G1387" s="346"/>
      <c r="I1387" s="295"/>
      <c r="J1387" s="296"/>
      <c r="K1387" s="297"/>
    </row>
    <row r="1388" spans="1:11" s="285" customFormat="1" ht="22.5">
      <c r="A1388" s="344"/>
      <c r="B1388" s="310" t="s">
        <v>507</v>
      </c>
      <c r="C1388" s="283" t="s">
        <v>985</v>
      </c>
      <c r="D1388" s="347"/>
      <c r="E1388" s="347"/>
      <c r="F1388" s="519"/>
      <c r="G1388" s="346"/>
      <c r="I1388" s="295"/>
      <c r="J1388" s="296"/>
      <c r="K1388" s="297"/>
    </row>
    <row r="1389" spans="1:11" s="285" customFormat="1" ht="22.5">
      <c r="A1389" s="344"/>
      <c r="B1389" s="310" t="s">
        <v>474</v>
      </c>
      <c r="C1389" s="283" t="s">
        <v>740</v>
      </c>
      <c r="D1389" s="347"/>
      <c r="E1389" s="347"/>
      <c r="F1389" s="519"/>
      <c r="G1389" s="346"/>
      <c r="I1389" s="295"/>
      <c r="J1389" s="296"/>
      <c r="K1389" s="297"/>
    </row>
    <row r="1390" spans="1:11" s="285" customFormat="1" ht="22.5">
      <c r="A1390" s="344"/>
      <c r="B1390" s="310" t="s">
        <v>475</v>
      </c>
      <c r="C1390" s="283" t="s">
        <v>524</v>
      </c>
      <c r="D1390" s="347"/>
      <c r="E1390" s="347"/>
      <c r="F1390" s="519"/>
      <c r="G1390" s="346"/>
      <c r="I1390" s="295"/>
      <c r="J1390" s="296"/>
      <c r="K1390" s="297"/>
    </row>
    <row r="1391" spans="1:11" s="285" customFormat="1" ht="22.5">
      <c r="A1391" s="344"/>
      <c r="B1391" s="310" t="s">
        <v>476</v>
      </c>
      <c r="C1391" s="283" t="s">
        <v>524</v>
      </c>
      <c r="D1391" s="347"/>
      <c r="E1391" s="347"/>
      <c r="F1391" s="519"/>
      <c r="G1391" s="346"/>
      <c r="I1391" s="295"/>
      <c r="J1391" s="296"/>
      <c r="K1391" s="297"/>
    </row>
    <row r="1392" spans="1:11" s="285" customFormat="1" ht="22.5">
      <c r="A1392" s="344"/>
      <c r="B1392" s="310" t="s">
        <v>856</v>
      </c>
      <c r="C1392" s="283" t="s">
        <v>524</v>
      </c>
      <c r="D1392" s="347"/>
      <c r="E1392" s="347"/>
      <c r="F1392" s="519"/>
      <c r="G1392" s="346"/>
      <c r="I1392" s="295"/>
      <c r="J1392" s="296"/>
      <c r="K1392" s="297"/>
    </row>
    <row r="1393" spans="1:11" s="285" customFormat="1" ht="22.5">
      <c r="A1393" s="344"/>
      <c r="B1393" s="310" t="s">
        <v>508</v>
      </c>
      <c r="C1393" s="283" t="s">
        <v>874</v>
      </c>
      <c r="D1393" s="347"/>
      <c r="E1393" s="347"/>
      <c r="F1393" s="519"/>
      <c r="G1393" s="346"/>
      <c r="I1393" s="295"/>
      <c r="J1393" s="296"/>
      <c r="K1393" s="297"/>
    </row>
    <row r="1394" spans="1:11" s="285" customFormat="1" ht="22.5">
      <c r="A1394" s="344"/>
      <c r="B1394" s="310" t="s">
        <v>477</v>
      </c>
      <c r="C1394" s="283" t="s">
        <v>874</v>
      </c>
      <c r="D1394" s="347"/>
      <c r="E1394" s="347"/>
      <c r="F1394" s="519"/>
      <c r="G1394" s="346"/>
      <c r="I1394" s="295"/>
      <c r="J1394" s="296"/>
      <c r="K1394" s="297"/>
    </row>
    <row r="1395" spans="1:11" s="285" customFormat="1" ht="45">
      <c r="A1395" s="344"/>
      <c r="B1395" s="310" t="s">
        <v>466</v>
      </c>
      <c r="C1395" s="283" t="s">
        <v>971</v>
      </c>
      <c r="D1395" s="347"/>
      <c r="E1395" s="347"/>
      <c r="F1395" s="519"/>
      <c r="G1395" s="346"/>
      <c r="I1395" s="295"/>
      <c r="J1395" s="296"/>
      <c r="K1395" s="297"/>
    </row>
    <row r="1396" spans="1:11" s="285" customFormat="1" ht="22.5">
      <c r="A1396" s="344"/>
      <c r="B1396" s="310" t="s">
        <v>728</v>
      </c>
      <c r="C1396" s="283" t="s">
        <v>524</v>
      </c>
      <c r="D1396" s="347"/>
      <c r="E1396" s="347"/>
      <c r="F1396" s="519"/>
      <c r="G1396" s="346"/>
      <c r="I1396" s="295"/>
      <c r="J1396" s="296"/>
      <c r="K1396" s="297"/>
    </row>
    <row r="1397" spans="1:11" s="285" customFormat="1" ht="60">
      <c r="A1397" s="344"/>
      <c r="B1397" s="310" t="s">
        <v>478</v>
      </c>
      <c r="C1397" s="283" t="s">
        <v>781</v>
      </c>
      <c r="D1397" s="347"/>
      <c r="E1397" s="347"/>
      <c r="F1397" s="519"/>
      <c r="G1397" s="346"/>
      <c r="I1397" s="295"/>
      <c r="J1397" s="296"/>
      <c r="K1397" s="297"/>
    </row>
    <row r="1398" spans="1:11" s="285" customFormat="1" ht="36">
      <c r="A1398" s="344"/>
      <c r="B1398" s="310" t="s">
        <v>836</v>
      </c>
      <c r="C1398" s="283" t="s">
        <v>1060</v>
      </c>
      <c r="D1398" s="347" t="s">
        <v>297</v>
      </c>
      <c r="E1398" s="347">
        <v>4</v>
      </c>
      <c r="F1398" s="519"/>
      <c r="G1398" s="346">
        <f>IF(OSNOVA!$B$43=1,E1398*F1398,"")</f>
        <v>0</v>
      </c>
      <c r="I1398" s="295"/>
      <c r="J1398" s="296"/>
      <c r="K1398" s="297"/>
    </row>
    <row r="1399" spans="1:11" s="285" customFormat="1">
      <c r="A1399" s="344"/>
      <c r="B1399" s="310"/>
      <c r="C1399" s="283"/>
      <c r="D1399" s="347"/>
      <c r="E1399" s="347"/>
      <c r="F1399" s="519"/>
      <c r="G1399" s="346"/>
      <c r="I1399" s="295"/>
      <c r="J1399" s="296"/>
      <c r="K1399" s="297"/>
    </row>
    <row r="1400" spans="1:11" s="285" customFormat="1">
      <c r="A1400" s="344" t="str">
        <f>$B$35</f>
        <v>V.</v>
      </c>
      <c r="B1400" s="343">
        <f>COUNT($A$36:B1398)+1</f>
        <v>58</v>
      </c>
      <c r="C1400" s="275" t="s">
        <v>1061</v>
      </c>
      <c r="D1400" s="347"/>
      <c r="E1400" s="347"/>
      <c r="F1400" s="519"/>
      <c r="G1400" s="346"/>
      <c r="I1400" s="295"/>
      <c r="J1400" s="296"/>
      <c r="K1400" s="297"/>
    </row>
    <row r="1401" spans="1:11" s="285" customFormat="1">
      <c r="A1401" s="344"/>
      <c r="B1401" s="310" t="s">
        <v>715</v>
      </c>
      <c r="C1401" s="283" t="s">
        <v>1051</v>
      </c>
      <c r="D1401" s="347"/>
      <c r="E1401" s="347"/>
      <c r="F1401" s="519"/>
      <c r="G1401" s="346"/>
      <c r="I1401" s="295"/>
      <c r="J1401" s="296"/>
      <c r="K1401" s="297"/>
    </row>
    <row r="1402" spans="1:11" s="285" customFormat="1" ht="22.5">
      <c r="A1402" s="344"/>
      <c r="B1402" s="310" t="s">
        <v>480</v>
      </c>
      <c r="C1402" s="283" t="s">
        <v>981</v>
      </c>
      <c r="D1402" s="347"/>
      <c r="E1402" s="347"/>
      <c r="F1402" s="519"/>
      <c r="G1402" s="346"/>
      <c r="I1402" s="295"/>
      <c r="J1402" s="296"/>
      <c r="K1402" s="297"/>
    </row>
    <row r="1403" spans="1:11" s="285" customFormat="1" ht="22.5">
      <c r="A1403" s="344"/>
      <c r="B1403" s="310" t="s">
        <v>849</v>
      </c>
      <c r="C1403" s="283" t="s">
        <v>982</v>
      </c>
      <c r="D1403" s="347"/>
      <c r="E1403" s="347"/>
      <c r="F1403" s="519"/>
      <c r="G1403" s="346"/>
      <c r="I1403" s="295"/>
      <c r="J1403" s="296"/>
      <c r="K1403" s="297"/>
    </row>
    <row r="1404" spans="1:11" s="285" customFormat="1" ht="36">
      <c r="A1404" s="344"/>
      <c r="B1404" s="310" t="s">
        <v>759</v>
      </c>
      <c r="C1404" s="283" t="s">
        <v>1059</v>
      </c>
      <c r="D1404" s="347"/>
      <c r="E1404" s="347"/>
      <c r="F1404" s="519"/>
      <c r="G1404" s="346"/>
      <c r="I1404" s="295"/>
      <c r="J1404" s="296"/>
      <c r="K1404" s="297"/>
    </row>
    <row r="1405" spans="1:11" s="285" customFormat="1" ht="22.5">
      <c r="A1405" s="344"/>
      <c r="B1405" s="310" t="s">
        <v>852</v>
      </c>
      <c r="C1405" s="283" t="s">
        <v>524</v>
      </c>
      <c r="D1405" s="347"/>
      <c r="E1405" s="347"/>
      <c r="F1405" s="519"/>
      <c r="G1405" s="346"/>
      <c r="I1405" s="295"/>
      <c r="J1405" s="296"/>
      <c r="K1405" s="297"/>
    </row>
    <row r="1406" spans="1:11" s="285" customFormat="1" ht="22.5">
      <c r="A1406" s="344"/>
      <c r="B1406" s="310" t="s">
        <v>467</v>
      </c>
      <c r="C1406" s="283" t="s">
        <v>966</v>
      </c>
      <c r="D1406" s="347"/>
      <c r="E1406" s="347"/>
      <c r="F1406" s="519"/>
      <c r="G1406" s="346"/>
      <c r="I1406" s="295"/>
      <c r="J1406" s="296"/>
      <c r="K1406" s="297"/>
    </row>
    <row r="1407" spans="1:11" s="285" customFormat="1" ht="36">
      <c r="A1407" s="344"/>
      <c r="B1407" s="310" t="s">
        <v>855</v>
      </c>
      <c r="C1407" s="283" t="s">
        <v>967</v>
      </c>
      <c r="D1407" s="347"/>
      <c r="E1407" s="347"/>
      <c r="F1407" s="519"/>
      <c r="G1407" s="346"/>
      <c r="I1407" s="295"/>
      <c r="J1407" s="296"/>
      <c r="K1407" s="297"/>
    </row>
    <row r="1408" spans="1:11" s="285" customFormat="1">
      <c r="A1408" s="344"/>
      <c r="B1408" s="310" t="s">
        <v>473</v>
      </c>
      <c r="C1408" s="283" t="s">
        <v>524</v>
      </c>
      <c r="D1408" s="347"/>
      <c r="E1408" s="347"/>
      <c r="F1408" s="519"/>
      <c r="G1408" s="346"/>
      <c r="I1408" s="295"/>
      <c r="J1408" s="296"/>
      <c r="K1408" s="297"/>
    </row>
    <row r="1409" spans="1:11" s="285" customFormat="1">
      <c r="A1409" s="344"/>
      <c r="B1409" s="310" t="s">
        <v>468</v>
      </c>
      <c r="C1409" s="283" t="s">
        <v>524</v>
      </c>
      <c r="D1409" s="347"/>
      <c r="E1409" s="347"/>
      <c r="F1409" s="519"/>
      <c r="G1409" s="346"/>
      <c r="I1409" s="295"/>
      <c r="J1409" s="296"/>
      <c r="K1409" s="297"/>
    </row>
    <row r="1410" spans="1:11" s="285" customFormat="1">
      <c r="A1410" s="344"/>
      <c r="B1410" s="310" t="s">
        <v>470</v>
      </c>
      <c r="C1410" s="283" t="s">
        <v>524</v>
      </c>
      <c r="D1410" s="347"/>
      <c r="E1410" s="347"/>
      <c r="F1410" s="519"/>
      <c r="G1410" s="346"/>
      <c r="I1410" s="295"/>
      <c r="J1410" s="296"/>
      <c r="K1410" s="297"/>
    </row>
    <row r="1411" spans="1:11" s="285" customFormat="1">
      <c r="A1411" s="344"/>
      <c r="B1411" s="310" t="s">
        <v>471</v>
      </c>
      <c r="C1411" s="283" t="s">
        <v>1055</v>
      </c>
      <c r="D1411" s="347"/>
      <c r="E1411" s="347"/>
      <c r="F1411" s="519"/>
      <c r="G1411" s="346"/>
      <c r="I1411" s="295"/>
      <c r="J1411" s="296"/>
      <c r="K1411" s="297"/>
    </row>
    <row r="1412" spans="1:11" s="285" customFormat="1" ht="24">
      <c r="A1412" s="344"/>
      <c r="B1412" s="310" t="s">
        <v>472</v>
      </c>
      <c r="C1412" s="283" t="s">
        <v>994</v>
      </c>
      <c r="D1412" s="347"/>
      <c r="E1412" s="347"/>
      <c r="F1412" s="519"/>
      <c r="G1412" s="346"/>
      <c r="I1412" s="295"/>
      <c r="J1412" s="296"/>
      <c r="K1412" s="297"/>
    </row>
    <row r="1413" spans="1:11" s="285" customFormat="1" ht="22.5">
      <c r="A1413" s="344"/>
      <c r="B1413" s="310" t="s">
        <v>507</v>
      </c>
      <c r="C1413" s="283" t="s">
        <v>524</v>
      </c>
      <c r="D1413" s="347"/>
      <c r="E1413" s="347"/>
      <c r="F1413" s="519"/>
      <c r="G1413" s="346"/>
      <c r="I1413" s="295"/>
      <c r="J1413" s="296"/>
      <c r="K1413" s="297"/>
    </row>
    <row r="1414" spans="1:11" s="285" customFormat="1" ht="22.5">
      <c r="A1414" s="344"/>
      <c r="B1414" s="310" t="s">
        <v>474</v>
      </c>
      <c r="C1414" s="283" t="s">
        <v>740</v>
      </c>
      <c r="D1414" s="347"/>
      <c r="E1414" s="347"/>
      <c r="F1414" s="519"/>
      <c r="G1414" s="346"/>
      <c r="I1414" s="295"/>
      <c r="J1414" s="296"/>
      <c r="K1414" s="297"/>
    </row>
    <row r="1415" spans="1:11" s="285" customFormat="1" ht="22.5">
      <c r="A1415" s="344"/>
      <c r="B1415" s="310" t="s">
        <v>475</v>
      </c>
      <c r="C1415" s="283" t="s">
        <v>524</v>
      </c>
      <c r="D1415" s="347"/>
      <c r="E1415" s="347"/>
      <c r="F1415" s="519"/>
      <c r="G1415" s="346"/>
      <c r="I1415" s="295"/>
      <c r="J1415" s="296"/>
      <c r="K1415" s="297"/>
    </row>
    <row r="1416" spans="1:11" s="285" customFormat="1" ht="22.5">
      <c r="A1416" s="344"/>
      <c r="B1416" s="310" t="s">
        <v>476</v>
      </c>
      <c r="C1416" s="283" t="s">
        <v>524</v>
      </c>
      <c r="D1416" s="347"/>
      <c r="E1416" s="347"/>
      <c r="F1416" s="519"/>
      <c r="G1416" s="346"/>
      <c r="I1416" s="295"/>
      <c r="J1416" s="296"/>
      <c r="K1416" s="297"/>
    </row>
    <row r="1417" spans="1:11" s="285" customFormat="1" ht="22.5">
      <c r="A1417" s="344"/>
      <c r="B1417" s="310" t="s">
        <v>856</v>
      </c>
      <c r="C1417" s="283" t="s">
        <v>524</v>
      </c>
      <c r="D1417" s="347"/>
      <c r="E1417" s="347"/>
      <c r="F1417" s="519"/>
      <c r="G1417" s="346"/>
      <c r="I1417" s="295"/>
      <c r="J1417" s="296"/>
      <c r="K1417" s="297"/>
    </row>
    <row r="1418" spans="1:11" s="285" customFormat="1" ht="22.5">
      <c r="A1418" s="344"/>
      <c r="B1418" s="310" t="s">
        <v>508</v>
      </c>
      <c r="C1418" s="283" t="s">
        <v>874</v>
      </c>
      <c r="D1418" s="347"/>
      <c r="E1418" s="347"/>
      <c r="F1418" s="519"/>
      <c r="G1418" s="346"/>
      <c r="I1418" s="295"/>
      <c r="J1418" s="296"/>
      <c r="K1418" s="297"/>
    </row>
    <row r="1419" spans="1:11" s="285" customFormat="1" ht="22.5">
      <c r="A1419" s="344"/>
      <c r="B1419" s="310" t="s">
        <v>477</v>
      </c>
      <c r="C1419" s="283" t="s">
        <v>874</v>
      </c>
      <c r="D1419" s="347"/>
      <c r="E1419" s="347"/>
      <c r="F1419" s="519"/>
      <c r="G1419" s="346"/>
      <c r="I1419" s="295"/>
      <c r="J1419" s="296"/>
      <c r="K1419" s="297"/>
    </row>
    <row r="1420" spans="1:11" s="285" customFormat="1" ht="45">
      <c r="A1420" s="344"/>
      <c r="B1420" s="310" t="s">
        <v>466</v>
      </c>
      <c r="C1420" s="283" t="s">
        <v>971</v>
      </c>
      <c r="D1420" s="347"/>
      <c r="E1420" s="347"/>
      <c r="F1420" s="519"/>
      <c r="G1420" s="346"/>
      <c r="I1420" s="295"/>
      <c r="J1420" s="296"/>
      <c r="K1420" s="297"/>
    </row>
    <row r="1421" spans="1:11" s="285" customFormat="1" ht="22.5">
      <c r="A1421" s="344"/>
      <c r="B1421" s="310" t="s">
        <v>728</v>
      </c>
      <c r="C1421" s="283" t="s">
        <v>524</v>
      </c>
      <c r="D1421" s="347"/>
      <c r="E1421" s="347"/>
      <c r="F1421" s="519"/>
      <c r="G1421" s="346"/>
      <c r="I1421" s="295"/>
      <c r="J1421" s="296"/>
      <c r="K1421" s="297"/>
    </row>
    <row r="1422" spans="1:11" s="285" customFormat="1" ht="60">
      <c r="A1422" s="344"/>
      <c r="B1422" s="310" t="s">
        <v>478</v>
      </c>
      <c r="C1422" s="283" t="s">
        <v>781</v>
      </c>
      <c r="D1422" s="347"/>
      <c r="E1422" s="347"/>
      <c r="F1422" s="519"/>
      <c r="G1422" s="346"/>
      <c r="I1422" s="295"/>
      <c r="J1422" s="296"/>
      <c r="K1422" s="297"/>
    </row>
    <row r="1423" spans="1:11" s="285" customFormat="1" ht="22.5">
      <c r="A1423" s="344"/>
      <c r="B1423" s="310" t="s">
        <v>836</v>
      </c>
      <c r="C1423" s="283" t="s">
        <v>524</v>
      </c>
      <c r="D1423" s="347" t="s">
        <v>297</v>
      </c>
      <c r="E1423" s="347">
        <v>1</v>
      </c>
      <c r="F1423" s="519"/>
      <c r="G1423" s="346">
        <f>IF(OSNOVA!$B$43=1,E1423*F1423,"")</f>
        <v>0</v>
      </c>
      <c r="I1423" s="295"/>
      <c r="J1423" s="296"/>
      <c r="K1423" s="297"/>
    </row>
    <row r="1424" spans="1:11" s="285" customFormat="1">
      <c r="A1424" s="344"/>
      <c r="B1424" s="310"/>
      <c r="C1424" s="283"/>
      <c r="D1424" s="347"/>
      <c r="E1424" s="347"/>
      <c r="F1424" s="519"/>
      <c r="G1424" s="346"/>
      <c r="I1424" s="295"/>
      <c r="J1424" s="296"/>
      <c r="K1424" s="297"/>
    </row>
    <row r="1425" spans="1:11" s="285" customFormat="1">
      <c r="A1425" s="344" t="str">
        <f>$B$35</f>
        <v>V.</v>
      </c>
      <c r="B1425" s="343">
        <f>COUNT($A$36:B1423)+1</f>
        <v>59</v>
      </c>
      <c r="C1425" s="275" t="s">
        <v>1062</v>
      </c>
      <c r="D1425" s="347"/>
      <c r="E1425" s="347"/>
      <c r="F1425" s="519"/>
      <c r="G1425" s="346"/>
      <c r="I1425" s="295"/>
      <c r="J1425" s="296"/>
      <c r="K1425" s="297"/>
    </row>
    <row r="1426" spans="1:11" s="285" customFormat="1">
      <c r="A1426" s="344"/>
      <c r="B1426" s="310" t="s">
        <v>715</v>
      </c>
      <c r="C1426" s="283" t="s">
        <v>1057</v>
      </c>
      <c r="D1426" s="347"/>
      <c r="E1426" s="347"/>
      <c r="F1426" s="519"/>
      <c r="G1426" s="346"/>
      <c r="I1426" s="295"/>
      <c r="J1426" s="296"/>
      <c r="K1426" s="297"/>
    </row>
    <row r="1427" spans="1:11" s="285" customFormat="1" ht="22.5">
      <c r="A1427" s="344"/>
      <c r="B1427" s="310" t="s">
        <v>480</v>
      </c>
      <c r="C1427" s="283" t="s">
        <v>996</v>
      </c>
      <c r="D1427" s="347"/>
      <c r="E1427" s="347"/>
      <c r="F1427" s="519"/>
      <c r="G1427" s="346"/>
      <c r="I1427" s="295"/>
      <c r="J1427" s="296"/>
      <c r="K1427" s="297"/>
    </row>
    <row r="1428" spans="1:11" s="285" customFormat="1" ht="22.5">
      <c r="A1428" s="344"/>
      <c r="B1428" s="310" t="s">
        <v>849</v>
      </c>
      <c r="C1428" s="283" t="s">
        <v>997</v>
      </c>
      <c r="D1428" s="347"/>
      <c r="E1428" s="347"/>
      <c r="F1428" s="519"/>
      <c r="G1428" s="346"/>
      <c r="I1428" s="295"/>
      <c r="J1428" s="296"/>
      <c r="K1428" s="297"/>
    </row>
    <row r="1429" spans="1:11" s="285" customFormat="1" ht="36">
      <c r="A1429" s="344"/>
      <c r="B1429" s="310" t="s">
        <v>759</v>
      </c>
      <c r="C1429" s="283" t="s">
        <v>1063</v>
      </c>
      <c r="D1429" s="347"/>
      <c r="E1429" s="347"/>
      <c r="F1429" s="519"/>
      <c r="G1429" s="346"/>
      <c r="I1429" s="295"/>
      <c r="J1429" s="296"/>
      <c r="K1429" s="297"/>
    </row>
    <row r="1430" spans="1:11" s="285" customFormat="1" ht="22.5">
      <c r="A1430" s="344"/>
      <c r="B1430" s="310" t="s">
        <v>852</v>
      </c>
      <c r="C1430" s="283" t="s">
        <v>524</v>
      </c>
      <c r="D1430" s="347"/>
      <c r="E1430" s="347"/>
      <c r="F1430" s="519"/>
      <c r="G1430" s="346"/>
      <c r="I1430" s="295"/>
      <c r="J1430" s="296"/>
      <c r="K1430" s="297"/>
    </row>
    <row r="1431" spans="1:11" s="285" customFormat="1" ht="22.5">
      <c r="A1431" s="344"/>
      <c r="B1431" s="310" t="s">
        <v>467</v>
      </c>
      <c r="C1431" s="283" t="s">
        <v>966</v>
      </c>
      <c r="D1431" s="347"/>
      <c r="E1431" s="347"/>
      <c r="F1431" s="519"/>
      <c r="G1431" s="346"/>
      <c r="I1431" s="295"/>
      <c r="J1431" s="296"/>
      <c r="K1431" s="297"/>
    </row>
    <row r="1432" spans="1:11" s="285" customFormat="1" ht="36">
      <c r="A1432" s="344"/>
      <c r="B1432" s="310" t="s">
        <v>855</v>
      </c>
      <c r="C1432" s="283" t="s">
        <v>967</v>
      </c>
      <c r="D1432" s="347"/>
      <c r="E1432" s="347"/>
      <c r="F1432" s="519"/>
      <c r="G1432" s="346"/>
      <c r="I1432" s="295"/>
      <c r="J1432" s="296"/>
      <c r="K1432" s="297"/>
    </row>
    <row r="1433" spans="1:11" s="285" customFormat="1">
      <c r="A1433" s="344"/>
      <c r="B1433" s="310" t="s">
        <v>473</v>
      </c>
      <c r="C1433" s="283" t="s">
        <v>524</v>
      </c>
      <c r="D1433" s="347"/>
      <c r="E1433" s="347"/>
      <c r="F1433" s="519"/>
      <c r="G1433" s="346"/>
      <c r="I1433" s="295"/>
      <c r="J1433" s="296"/>
      <c r="K1433" s="297"/>
    </row>
    <row r="1434" spans="1:11" s="285" customFormat="1">
      <c r="A1434" s="344"/>
      <c r="B1434" s="310" t="s">
        <v>468</v>
      </c>
      <c r="C1434" s="283" t="s">
        <v>524</v>
      </c>
      <c r="D1434" s="347"/>
      <c r="E1434" s="347"/>
      <c r="F1434" s="519"/>
      <c r="G1434" s="346"/>
      <c r="I1434" s="295"/>
      <c r="J1434" s="296"/>
      <c r="K1434" s="297"/>
    </row>
    <row r="1435" spans="1:11" s="285" customFormat="1">
      <c r="A1435" s="344"/>
      <c r="B1435" s="310" t="s">
        <v>470</v>
      </c>
      <c r="C1435" s="283" t="s">
        <v>922</v>
      </c>
      <c r="D1435" s="347"/>
      <c r="E1435" s="347"/>
      <c r="F1435" s="519"/>
      <c r="G1435" s="346"/>
      <c r="I1435" s="295"/>
      <c r="J1435" s="296"/>
      <c r="K1435" s="297"/>
    </row>
    <row r="1436" spans="1:11" s="285" customFormat="1">
      <c r="A1436" s="344"/>
      <c r="B1436" s="310" t="s">
        <v>471</v>
      </c>
      <c r="C1436" s="283" t="s">
        <v>1055</v>
      </c>
      <c r="D1436" s="347"/>
      <c r="E1436" s="347"/>
      <c r="F1436" s="519"/>
      <c r="G1436" s="346"/>
      <c r="I1436" s="295"/>
      <c r="J1436" s="296"/>
      <c r="K1436" s="297"/>
    </row>
    <row r="1437" spans="1:11" s="285" customFormat="1">
      <c r="A1437" s="344"/>
      <c r="B1437" s="310" t="s">
        <v>472</v>
      </c>
      <c r="C1437" s="283" t="s">
        <v>984</v>
      </c>
      <c r="D1437" s="347"/>
      <c r="E1437" s="347"/>
      <c r="F1437" s="519"/>
      <c r="G1437" s="346"/>
      <c r="I1437" s="295"/>
      <c r="J1437" s="296"/>
      <c r="K1437" s="297"/>
    </row>
    <row r="1438" spans="1:11" s="285" customFormat="1" ht="22.5">
      <c r="A1438" s="344"/>
      <c r="B1438" s="310" t="s">
        <v>507</v>
      </c>
      <c r="C1438" s="283" t="s">
        <v>985</v>
      </c>
      <c r="D1438" s="347"/>
      <c r="E1438" s="347"/>
      <c r="F1438" s="519"/>
      <c r="G1438" s="346"/>
      <c r="I1438" s="295"/>
      <c r="J1438" s="296"/>
      <c r="K1438" s="297"/>
    </row>
    <row r="1439" spans="1:11" s="285" customFormat="1" ht="22.5">
      <c r="A1439" s="344"/>
      <c r="B1439" s="310" t="s">
        <v>474</v>
      </c>
      <c r="C1439" s="283" t="s">
        <v>740</v>
      </c>
      <c r="D1439" s="347"/>
      <c r="E1439" s="347"/>
      <c r="F1439" s="519"/>
      <c r="G1439" s="346"/>
      <c r="I1439" s="295"/>
      <c r="J1439" s="296"/>
      <c r="K1439" s="297"/>
    </row>
    <row r="1440" spans="1:11" s="285" customFormat="1" ht="22.5">
      <c r="A1440" s="344"/>
      <c r="B1440" s="310" t="s">
        <v>475</v>
      </c>
      <c r="C1440" s="283" t="s">
        <v>524</v>
      </c>
      <c r="D1440" s="347"/>
      <c r="E1440" s="347"/>
      <c r="F1440" s="519"/>
      <c r="G1440" s="346"/>
      <c r="I1440" s="295"/>
      <c r="J1440" s="296"/>
      <c r="K1440" s="297"/>
    </row>
    <row r="1441" spans="1:11" s="285" customFormat="1" ht="22.5">
      <c r="A1441" s="344"/>
      <c r="B1441" s="310" t="s">
        <v>476</v>
      </c>
      <c r="C1441" s="283" t="s">
        <v>524</v>
      </c>
      <c r="D1441" s="347"/>
      <c r="E1441" s="347"/>
      <c r="F1441" s="519"/>
      <c r="G1441" s="346"/>
      <c r="I1441" s="295"/>
      <c r="J1441" s="296"/>
      <c r="K1441" s="297"/>
    </row>
    <row r="1442" spans="1:11" s="285" customFormat="1" ht="22.5">
      <c r="A1442" s="344"/>
      <c r="B1442" s="310" t="s">
        <v>856</v>
      </c>
      <c r="C1442" s="283" t="s">
        <v>524</v>
      </c>
      <c r="D1442" s="347"/>
      <c r="E1442" s="347"/>
      <c r="F1442" s="519"/>
      <c r="G1442" s="346"/>
      <c r="I1442" s="295"/>
      <c r="J1442" s="296"/>
      <c r="K1442" s="297"/>
    </row>
    <row r="1443" spans="1:11" s="285" customFormat="1" ht="22.5">
      <c r="A1443" s="344"/>
      <c r="B1443" s="310" t="s">
        <v>508</v>
      </c>
      <c r="C1443" s="283" t="s">
        <v>874</v>
      </c>
      <c r="D1443" s="347"/>
      <c r="E1443" s="347"/>
      <c r="F1443" s="519"/>
      <c r="G1443" s="346"/>
      <c r="I1443" s="295"/>
      <c r="J1443" s="296"/>
      <c r="K1443" s="297"/>
    </row>
    <row r="1444" spans="1:11" s="285" customFormat="1" ht="22.5">
      <c r="A1444" s="344"/>
      <c r="B1444" s="310" t="s">
        <v>477</v>
      </c>
      <c r="C1444" s="283" t="s">
        <v>874</v>
      </c>
      <c r="D1444" s="347"/>
      <c r="E1444" s="347"/>
      <c r="F1444" s="519"/>
      <c r="G1444" s="346"/>
      <c r="I1444" s="295"/>
      <c r="J1444" s="296"/>
      <c r="K1444" s="297"/>
    </row>
    <row r="1445" spans="1:11" s="285" customFormat="1" ht="45">
      <c r="A1445" s="344"/>
      <c r="B1445" s="310" t="s">
        <v>466</v>
      </c>
      <c r="C1445" s="283" t="s">
        <v>971</v>
      </c>
      <c r="D1445" s="347"/>
      <c r="E1445" s="347"/>
      <c r="F1445" s="519"/>
      <c r="G1445" s="346"/>
      <c r="I1445" s="295"/>
      <c r="J1445" s="296"/>
      <c r="K1445" s="297"/>
    </row>
    <row r="1446" spans="1:11" s="285" customFormat="1" ht="22.5">
      <c r="A1446" s="344"/>
      <c r="B1446" s="310" t="s">
        <v>728</v>
      </c>
      <c r="C1446" s="283" t="s">
        <v>524</v>
      </c>
      <c r="D1446" s="347"/>
      <c r="E1446" s="347"/>
      <c r="F1446" s="519"/>
      <c r="G1446" s="346"/>
      <c r="I1446" s="295"/>
      <c r="J1446" s="296"/>
      <c r="K1446" s="297"/>
    </row>
    <row r="1447" spans="1:11" s="285" customFormat="1" ht="60">
      <c r="A1447" s="344"/>
      <c r="B1447" s="310" t="s">
        <v>478</v>
      </c>
      <c r="C1447" s="283" t="s">
        <v>781</v>
      </c>
      <c r="D1447" s="347"/>
      <c r="E1447" s="347"/>
      <c r="F1447" s="519"/>
      <c r="G1447" s="346"/>
      <c r="I1447" s="295"/>
      <c r="J1447" s="296"/>
      <c r="K1447" s="297"/>
    </row>
    <row r="1448" spans="1:11" s="285" customFormat="1" ht="36">
      <c r="A1448" s="344"/>
      <c r="B1448" s="310" t="s">
        <v>836</v>
      </c>
      <c r="C1448" s="283" t="s">
        <v>1064</v>
      </c>
      <c r="D1448" s="347" t="s">
        <v>297</v>
      </c>
      <c r="E1448" s="347">
        <v>4</v>
      </c>
      <c r="F1448" s="519"/>
      <c r="G1448" s="346">
        <f>IF(OSNOVA!$B$43=1,E1448*F1448,"")</f>
        <v>0</v>
      </c>
      <c r="I1448" s="295"/>
      <c r="J1448" s="296"/>
      <c r="K1448" s="297"/>
    </row>
    <row r="1449" spans="1:11" s="285" customFormat="1">
      <c r="A1449" s="344"/>
      <c r="B1449" s="310"/>
      <c r="C1449" s="283"/>
      <c r="D1449" s="347"/>
      <c r="E1449" s="347"/>
      <c r="F1449" s="519"/>
      <c r="G1449" s="346"/>
      <c r="I1449" s="295"/>
      <c r="J1449" s="296"/>
      <c r="K1449" s="297"/>
    </row>
    <row r="1450" spans="1:11" s="285" customFormat="1">
      <c r="A1450" s="344" t="str">
        <f>$B$35</f>
        <v>V.</v>
      </c>
      <c r="B1450" s="343">
        <f>COUNT($A$36:B696)+1</f>
        <v>30</v>
      </c>
      <c r="C1450" s="275" t="s">
        <v>918</v>
      </c>
      <c r="D1450" s="347"/>
      <c r="E1450" s="347"/>
      <c r="F1450" s="519"/>
      <c r="G1450" s="346"/>
      <c r="I1450" s="295"/>
      <c r="J1450" s="296"/>
      <c r="K1450" s="297"/>
    </row>
    <row r="1451" spans="1:11" s="285" customFormat="1">
      <c r="A1451" s="344"/>
      <c r="B1451" s="310" t="s">
        <v>715</v>
      </c>
      <c r="C1451" s="283" t="s">
        <v>919</v>
      </c>
      <c r="D1451" s="347"/>
      <c r="E1451" s="347"/>
      <c r="F1451" s="519"/>
      <c r="G1451" s="346"/>
      <c r="I1451" s="295"/>
      <c r="J1451" s="296"/>
      <c r="K1451" s="297"/>
    </row>
    <row r="1452" spans="1:11" s="285" customFormat="1" ht="24">
      <c r="A1452" s="344"/>
      <c r="B1452" s="310" t="s">
        <v>921</v>
      </c>
      <c r="C1452" s="283" t="s">
        <v>920</v>
      </c>
      <c r="D1452" s="347"/>
      <c r="E1452" s="347"/>
      <c r="F1452" s="519"/>
      <c r="G1452" s="346"/>
      <c r="I1452" s="295"/>
      <c r="J1452" s="296"/>
      <c r="K1452" s="297"/>
    </row>
    <row r="1453" spans="1:11" s="285" customFormat="1">
      <c r="A1453" s="344"/>
      <c r="B1453" s="310" t="s">
        <v>468</v>
      </c>
      <c r="C1453" s="283" t="s">
        <v>469</v>
      </c>
      <c r="D1453" s="347"/>
      <c r="E1453" s="347"/>
      <c r="F1453" s="519"/>
      <c r="G1453" s="346"/>
      <c r="I1453" s="295"/>
      <c r="J1453" s="296"/>
      <c r="K1453" s="297"/>
    </row>
    <row r="1454" spans="1:11" s="285" customFormat="1">
      <c r="A1454" s="344"/>
      <c r="B1454" s="310" t="s">
        <v>470</v>
      </c>
      <c r="C1454" s="283" t="s">
        <v>922</v>
      </c>
      <c r="D1454" s="347"/>
      <c r="E1454" s="347"/>
      <c r="F1454" s="519"/>
      <c r="G1454" s="346"/>
      <c r="I1454" s="295"/>
      <c r="J1454" s="296"/>
      <c r="K1454" s="297"/>
    </row>
    <row r="1455" spans="1:11" s="285" customFormat="1" ht="24">
      <c r="A1455" s="344"/>
      <c r="B1455" s="310" t="s">
        <v>471</v>
      </c>
      <c r="C1455" s="283" t="s">
        <v>923</v>
      </c>
      <c r="D1455" s="347"/>
      <c r="E1455" s="347"/>
      <c r="F1455" s="519"/>
      <c r="G1455" s="346"/>
      <c r="I1455" s="295"/>
      <c r="J1455" s="296"/>
      <c r="K1455" s="297"/>
    </row>
    <row r="1456" spans="1:11" s="285" customFormat="1">
      <c r="A1456" s="344"/>
      <c r="B1456" s="310" t="s">
        <v>481</v>
      </c>
      <c r="C1456" s="283" t="s">
        <v>924</v>
      </c>
      <c r="D1456" s="347"/>
      <c r="E1456" s="347"/>
      <c r="F1456" s="519"/>
      <c r="G1456" s="346"/>
      <c r="I1456" s="295"/>
      <c r="J1456" s="296"/>
      <c r="K1456" s="297"/>
    </row>
    <row r="1457" spans="1:11" s="285" customFormat="1" ht="22.5">
      <c r="A1457" s="344"/>
      <c r="B1457" s="310" t="s">
        <v>465</v>
      </c>
      <c r="C1457" s="283" t="s">
        <v>488</v>
      </c>
      <c r="D1457" s="347"/>
      <c r="E1457" s="347"/>
      <c r="F1457" s="519"/>
      <c r="G1457" s="346"/>
      <c r="I1457" s="295"/>
      <c r="J1457" s="296"/>
      <c r="K1457" s="297"/>
    </row>
    <row r="1458" spans="1:11" s="285" customFormat="1" ht="48">
      <c r="A1458" s="344"/>
      <c r="B1458" s="310" t="s">
        <v>478</v>
      </c>
      <c r="C1458" s="283" t="s">
        <v>925</v>
      </c>
      <c r="D1458" s="347" t="s">
        <v>297</v>
      </c>
      <c r="E1458" s="347">
        <v>2</v>
      </c>
      <c r="F1458" s="519"/>
      <c r="G1458" s="346">
        <f>IF(OSNOVA!$B$43=1,E1458*F1458,"")</f>
        <v>0</v>
      </c>
      <c r="I1458" s="295"/>
      <c r="J1458" s="296"/>
      <c r="K1458" s="297"/>
    </row>
    <row r="1459" spans="1:11" s="285" customFormat="1">
      <c r="A1459" s="344"/>
      <c r="B1459" s="310"/>
      <c r="C1459" s="283"/>
      <c r="F1459" s="572"/>
      <c r="I1459" s="295"/>
      <c r="J1459" s="296"/>
      <c r="K1459" s="297"/>
    </row>
    <row r="1460" spans="1:11" s="285" customFormat="1">
      <c r="A1460" s="344" t="str">
        <f>$B$35</f>
        <v>V.</v>
      </c>
      <c r="B1460" s="343">
        <f>COUNT($A$36:B1458)+1</f>
        <v>61</v>
      </c>
      <c r="C1460" s="275" t="s">
        <v>926</v>
      </c>
      <c r="D1460" s="347"/>
      <c r="E1460" s="347"/>
      <c r="F1460" s="519"/>
      <c r="G1460" s="346"/>
      <c r="I1460" s="295"/>
      <c r="J1460" s="296"/>
      <c r="K1460" s="297"/>
    </row>
    <row r="1461" spans="1:11" s="285" customFormat="1">
      <c r="A1461" s="344"/>
      <c r="B1461" s="310" t="s">
        <v>715</v>
      </c>
      <c r="C1461" s="283" t="s">
        <v>919</v>
      </c>
      <c r="D1461" s="347"/>
      <c r="E1461" s="347"/>
      <c r="F1461" s="519"/>
      <c r="G1461" s="346"/>
      <c r="I1461" s="295"/>
      <c r="J1461" s="296"/>
      <c r="K1461" s="297"/>
    </row>
    <row r="1462" spans="1:11" s="285" customFormat="1" ht="24">
      <c r="A1462" s="344"/>
      <c r="B1462" s="310" t="s">
        <v>921</v>
      </c>
      <c r="C1462" s="283" t="s">
        <v>927</v>
      </c>
      <c r="D1462" s="347"/>
      <c r="E1462" s="347"/>
      <c r="F1462" s="519"/>
      <c r="G1462" s="346"/>
      <c r="I1462" s="295"/>
      <c r="J1462" s="296"/>
      <c r="K1462" s="297"/>
    </row>
    <row r="1463" spans="1:11" s="285" customFormat="1">
      <c r="A1463" s="344"/>
      <c r="B1463" s="310" t="s">
        <v>468</v>
      </c>
      <c r="C1463" s="283" t="s">
        <v>469</v>
      </c>
      <c r="D1463" s="347"/>
      <c r="E1463" s="347"/>
      <c r="F1463" s="519"/>
      <c r="G1463" s="346"/>
      <c r="I1463" s="295"/>
      <c r="J1463" s="296"/>
      <c r="K1463" s="297"/>
    </row>
    <row r="1464" spans="1:11" s="285" customFormat="1">
      <c r="A1464" s="344"/>
      <c r="B1464" s="310" t="s">
        <v>470</v>
      </c>
      <c r="C1464" s="283" t="s">
        <v>922</v>
      </c>
      <c r="D1464" s="347"/>
      <c r="E1464" s="347"/>
      <c r="F1464" s="519"/>
      <c r="G1464" s="346"/>
      <c r="I1464" s="295"/>
      <c r="J1464" s="296"/>
      <c r="K1464" s="297"/>
    </row>
    <row r="1465" spans="1:11" s="285" customFormat="1" ht="24">
      <c r="A1465" s="344"/>
      <c r="B1465" s="310" t="s">
        <v>471</v>
      </c>
      <c r="C1465" s="283" t="s">
        <v>923</v>
      </c>
      <c r="D1465" s="347"/>
      <c r="E1465" s="347"/>
      <c r="F1465" s="519"/>
      <c r="G1465" s="346"/>
      <c r="I1465" s="295"/>
      <c r="J1465" s="296"/>
      <c r="K1465" s="297"/>
    </row>
    <row r="1466" spans="1:11" s="285" customFormat="1">
      <c r="A1466" s="344"/>
      <c r="B1466" s="310" t="s">
        <v>481</v>
      </c>
      <c r="C1466" s="283" t="s">
        <v>924</v>
      </c>
      <c r="D1466" s="347"/>
      <c r="E1466" s="347"/>
      <c r="F1466" s="519"/>
      <c r="G1466" s="346"/>
      <c r="I1466" s="295"/>
      <c r="J1466" s="296"/>
      <c r="K1466" s="297"/>
    </row>
    <row r="1467" spans="1:11" s="285" customFormat="1" ht="22.5">
      <c r="A1467" s="344"/>
      <c r="B1467" s="310" t="s">
        <v>465</v>
      </c>
      <c r="C1467" s="283" t="s">
        <v>488</v>
      </c>
      <c r="D1467" s="347"/>
      <c r="E1467" s="347"/>
      <c r="F1467" s="519"/>
      <c r="G1467" s="346"/>
      <c r="I1467" s="295"/>
      <c r="J1467" s="296"/>
      <c r="K1467" s="297"/>
    </row>
    <row r="1468" spans="1:11" s="285" customFormat="1" ht="48">
      <c r="A1468" s="344"/>
      <c r="B1468" s="310" t="s">
        <v>478</v>
      </c>
      <c r="C1468" s="283" t="s">
        <v>925</v>
      </c>
      <c r="D1468" s="347" t="s">
        <v>297</v>
      </c>
      <c r="E1468" s="347">
        <v>1</v>
      </c>
      <c r="F1468" s="519"/>
      <c r="G1468" s="346">
        <f>IF(OSNOVA!$B$43=1,E1468*F1468,"")</f>
        <v>0</v>
      </c>
      <c r="I1468" s="295"/>
      <c r="J1468" s="296"/>
      <c r="K1468" s="297"/>
    </row>
    <row r="1469" spans="1:11" s="285" customFormat="1">
      <c r="A1469" s="344"/>
      <c r="B1469" s="310"/>
      <c r="C1469" s="283"/>
      <c r="D1469" s="347"/>
      <c r="E1469" s="347"/>
      <c r="F1469" s="519"/>
      <c r="G1469" s="346"/>
      <c r="I1469" s="295"/>
      <c r="J1469" s="296"/>
      <c r="K1469" s="297"/>
    </row>
    <row r="1470" spans="1:11" s="285" customFormat="1">
      <c r="A1470" s="344" t="str">
        <f>$B$35</f>
        <v>V.</v>
      </c>
      <c r="B1470" s="343">
        <f>COUNT($A$36:B1468)+1</f>
        <v>62</v>
      </c>
      <c r="C1470" s="275" t="s">
        <v>928</v>
      </c>
      <c r="D1470" s="347"/>
      <c r="E1470" s="347"/>
      <c r="F1470" s="519"/>
      <c r="G1470" s="346"/>
      <c r="I1470" s="295"/>
      <c r="J1470" s="296"/>
      <c r="K1470" s="297"/>
    </row>
    <row r="1471" spans="1:11" s="285" customFormat="1">
      <c r="A1471" s="344"/>
      <c r="B1471" s="310" t="s">
        <v>715</v>
      </c>
      <c r="C1471" s="283" t="s">
        <v>919</v>
      </c>
      <c r="D1471" s="347"/>
      <c r="E1471" s="347"/>
      <c r="F1471" s="519"/>
      <c r="G1471" s="346"/>
      <c r="I1471" s="295"/>
      <c r="J1471" s="296"/>
      <c r="K1471" s="297"/>
    </row>
    <row r="1472" spans="1:11" s="285" customFormat="1" ht="24">
      <c r="A1472" s="344"/>
      <c r="B1472" s="310" t="s">
        <v>921</v>
      </c>
      <c r="C1472" s="283" t="s">
        <v>929</v>
      </c>
      <c r="D1472" s="347"/>
      <c r="E1472" s="347"/>
      <c r="F1472" s="519"/>
      <c r="G1472" s="346"/>
      <c r="I1472" s="295"/>
      <c r="J1472" s="296"/>
      <c r="K1472" s="297"/>
    </row>
    <row r="1473" spans="1:11" s="285" customFormat="1">
      <c r="A1473" s="344"/>
      <c r="B1473" s="310" t="s">
        <v>468</v>
      </c>
      <c r="C1473" s="283" t="s">
        <v>469</v>
      </c>
      <c r="D1473" s="347"/>
      <c r="E1473" s="347"/>
      <c r="F1473" s="519"/>
      <c r="G1473" s="346"/>
      <c r="I1473" s="295"/>
      <c r="J1473" s="296"/>
      <c r="K1473" s="297"/>
    </row>
    <row r="1474" spans="1:11" s="285" customFormat="1">
      <c r="A1474" s="344"/>
      <c r="B1474" s="310" t="s">
        <v>470</v>
      </c>
      <c r="C1474" s="283" t="s">
        <v>922</v>
      </c>
      <c r="D1474" s="347"/>
      <c r="E1474" s="347"/>
      <c r="F1474" s="519"/>
      <c r="G1474" s="346"/>
      <c r="I1474" s="295"/>
      <c r="J1474" s="296"/>
      <c r="K1474" s="297"/>
    </row>
    <row r="1475" spans="1:11" s="285" customFormat="1" ht="24">
      <c r="A1475" s="344"/>
      <c r="B1475" s="310" t="s">
        <v>471</v>
      </c>
      <c r="C1475" s="283" t="s">
        <v>923</v>
      </c>
      <c r="D1475" s="347"/>
      <c r="E1475" s="347"/>
      <c r="F1475" s="519"/>
      <c r="G1475" s="346"/>
      <c r="I1475" s="295"/>
      <c r="J1475" s="296"/>
      <c r="K1475" s="297"/>
    </row>
    <row r="1476" spans="1:11" s="285" customFormat="1">
      <c r="A1476" s="344"/>
      <c r="B1476" s="310" t="s">
        <v>481</v>
      </c>
      <c r="C1476" s="283" t="s">
        <v>924</v>
      </c>
      <c r="D1476" s="347"/>
      <c r="E1476" s="347"/>
      <c r="F1476" s="519"/>
      <c r="G1476" s="346"/>
      <c r="I1476" s="295"/>
      <c r="J1476" s="296"/>
      <c r="K1476" s="297"/>
    </row>
    <row r="1477" spans="1:11" s="285" customFormat="1" ht="22.5">
      <c r="A1477" s="344"/>
      <c r="B1477" s="310" t="s">
        <v>465</v>
      </c>
      <c r="C1477" s="283" t="s">
        <v>488</v>
      </c>
      <c r="D1477" s="347"/>
      <c r="E1477" s="347"/>
      <c r="F1477" s="519"/>
      <c r="G1477" s="346"/>
      <c r="I1477" s="295"/>
      <c r="J1477" s="296"/>
      <c r="K1477" s="297"/>
    </row>
    <row r="1478" spans="1:11" s="285" customFormat="1" ht="48">
      <c r="A1478" s="344"/>
      <c r="B1478" s="310" t="s">
        <v>478</v>
      </c>
      <c r="C1478" s="283" t="s">
        <v>925</v>
      </c>
      <c r="D1478" s="347" t="s">
        <v>297</v>
      </c>
      <c r="E1478" s="347">
        <v>1</v>
      </c>
      <c r="F1478" s="519"/>
      <c r="G1478" s="346">
        <f>IF(OSNOVA!$B$43=1,E1478*F1478,"")</f>
        <v>0</v>
      </c>
      <c r="I1478" s="295"/>
      <c r="J1478" s="296"/>
      <c r="K1478" s="297"/>
    </row>
    <row r="1479" spans="1:11" s="285" customFormat="1">
      <c r="A1479" s="344"/>
      <c r="B1479" s="310"/>
      <c r="C1479" s="283"/>
      <c r="D1479" s="347"/>
      <c r="E1479" s="347"/>
      <c r="F1479" s="519"/>
      <c r="G1479" s="346"/>
      <c r="I1479" s="295"/>
      <c r="J1479" s="296"/>
      <c r="K1479" s="297"/>
    </row>
    <row r="1480" spans="1:11" s="285" customFormat="1">
      <c r="A1480" s="344" t="str">
        <f>$B$35</f>
        <v>V.</v>
      </c>
      <c r="B1480" s="343">
        <f>COUNT($A$36:B1478)+1</f>
        <v>63</v>
      </c>
      <c r="C1480" s="275" t="s">
        <v>930</v>
      </c>
      <c r="D1480" s="347"/>
      <c r="E1480" s="347"/>
      <c r="F1480" s="519"/>
      <c r="G1480" s="346"/>
      <c r="I1480" s="295"/>
      <c r="J1480" s="296"/>
      <c r="K1480" s="297"/>
    </row>
    <row r="1481" spans="1:11" s="285" customFormat="1">
      <c r="A1481" s="344"/>
      <c r="B1481" s="310" t="s">
        <v>715</v>
      </c>
      <c r="C1481" s="283" t="s">
        <v>919</v>
      </c>
      <c r="D1481" s="347"/>
      <c r="E1481" s="347"/>
      <c r="F1481" s="519"/>
      <c r="G1481" s="346"/>
      <c r="I1481" s="295"/>
      <c r="J1481" s="296"/>
      <c r="K1481" s="297"/>
    </row>
    <row r="1482" spans="1:11" s="285" customFormat="1" ht="24">
      <c r="A1482" s="344"/>
      <c r="B1482" s="310" t="s">
        <v>921</v>
      </c>
      <c r="C1482" s="283" t="s">
        <v>931</v>
      </c>
      <c r="D1482" s="347"/>
      <c r="E1482" s="347"/>
      <c r="F1482" s="519"/>
      <c r="G1482" s="346"/>
      <c r="I1482" s="295"/>
      <c r="J1482" s="296"/>
      <c r="K1482" s="297"/>
    </row>
    <row r="1483" spans="1:11" s="285" customFormat="1">
      <c r="A1483" s="344"/>
      <c r="B1483" s="310" t="s">
        <v>468</v>
      </c>
      <c r="C1483" s="283" t="s">
        <v>469</v>
      </c>
      <c r="D1483" s="347"/>
      <c r="E1483" s="347"/>
      <c r="F1483" s="519"/>
      <c r="G1483" s="346"/>
      <c r="I1483" s="295"/>
      <c r="J1483" s="296"/>
      <c r="K1483" s="297"/>
    </row>
    <row r="1484" spans="1:11" s="285" customFormat="1">
      <c r="A1484" s="344"/>
      <c r="B1484" s="310" t="s">
        <v>470</v>
      </c>
      <c r="C1484" s="283" t="s">
        <v>922</v>
      </c>
      <c r="D1484" s="347"/>
      <c r="E1484" s="347"/>
      <c r="F1484" s="519"/>
      <c r="G1484" s="346"/>
      <c r="I1484" s="295"/>
      <c r="J1484" s="296"/>
      <c r="K1484" s="297"/>
    </row>
    <row r="1485" spans="1:11" s="285" customFormat="1" ht="24">
      <c r="A1485" s="344"/>
      <c r="B1485" s="310" t="s">
        <v>471</v>
      </c>
      <c r="C1485" s="283" t="s">
        <v>923</v>
      </c>
      <c r="D1485" s="347"/>
      <c r="E1485" s="347"/>
      <c r="F1485" s="519"/>
      <c r="G1485" s="346"/>
      <c r="I1485" s="295"/>
      <c r="J1485" s="296"/>
      <c r="K1485" s="297"/>
    </row>
    <row r="1486" spans="1:11" s="285" customFormat="1">
      <c r="A1486" s="344"/>
      <c r="B1486" s="310" t="s">
        <v>481</v>
      </c>
      <c r="C1486" s="283" t="s">
        <v>924</v>
      </c>
      <c r="D1486" s="347"/>
      <c r="E1486" s="347"/>
      <c r="F1486" s="519"/>
      <c r="G1486" s="346"/>
      <c r="I1486" s="295"/>
      <c r="J1486" s="296"/>
      <c r="K1486" s="297"/>
    </row>
    <row r="1487" spans="1:11" s="285" customFormat="1" ht="22.5">
      <c r="A1487" s="344"/>
      <c r="B1487" s="310" t="s">
        <v>465</v>
      </c>
      <c r="C1487" s="283" t="s">
        <v>488</v>
      </c>
      <c r="D1487" s="347"/>
      <c r="E1487" s="347"/>
      <c r="F1487" s="519"/>
      <c r="G1487" s="346"/>
      <c r="I1487" s="295"/>
      <c r="J1487" s="296"/>
      <c r="K1487" s="297"/>
    </row>
    <row r="1488" spans="1:11" s="285" customFormat="1" ht="48">
      <c r="A1488" s="344"/>
      <c r="B1488" s="310" t="s">
        <v>478</v>
      </c>
      <c r="C1488" s="283" t="s">
        <v>925</v>
      </c>
      <c r="D1488" s="347" t="s">
        <v>297</v>
      </c>
      <c r="E1488" s="347">
        <v>1</v>
      </c>
      <c r="F1488" s="519"/>
      <c r="G1488" s="346">
        <f>IF(OSNOVA!$B$43=1,E1488*F1488,"")</f>
        <v>0</v>
      </c>
      <c r="I1488" s="295"/>
      <c r="J1488" s="296"/>
      <c r="K1488" s="297"/>
    </row>
    <row r="1489" spans="1:11" s="285" customFormat="1">
      <c r="A1489" s="344"/>
      <c r="B1489" s="310"/>
      <c r="C1489" s="283"/>
      <c r="D1489" s="347"/>
      <c r="E1489" s="347"/>
      <c r="F1489" s="519"/>
      <c r="G1489" s="346"/>
      <c r="I1489" s="295"/>
      <c r="J1489" s="296"/>
      <c r="K1489" s="297"/>
    </row>
    <row r="1490" spans="1:11" s="285" customFormat="1">
      <c r="A1490" s="344" t="str">
        <f>$B$35</f>
        <v>V.</v>
      </c>
      <c r="B1490" s="343">
        <f>COUNT($A$36:B1488)+1</f>
        <v>64</v>
      </c>
      <c r="C1490" s="275" t="s">
        <v>932</v>
      </c>
      <c r="D1490" s="347"/>
      <c r="E1490" s="347"/>
      <c r="F1490" s="519"/>
      <c r="G1490" s="346"/>
      <c r="I1490" s="295"/>
      <c r="J1490" s="296"/>
      <c r="K1490" s="297"/>
    </row>
    <row r="1491" spans="1:11" s="285" customFormat="1">
      <c r="A1491" s="344"/>
      <c r="B1491" s="310" t="s">
        <v>715</v>
      </c>
      <c r="C1491" s="283" t="s">
        <v>919</v>
      </c>
      <c r="D1491" s="347"/>
      <c r="E1491" s="347"/>
      <c r="F1491" s="519"/>
      <c r="G1491" s="346"/>
      <c r="I1491" s="295"/>
      <c r="J1491" s="296"/>
      <c r="K1491" s="297"/>
    </row>
    <row r="1492" spans="1:11" s="285" customFormat="1" ht="24">
      <c r="A1492" s="344"/>
      <c r="B1492" s="310" t="s">
        <v>921</v>
      </c>
      <c r="C1492" s="283" t="s">
        <v>933</v>
      </c>
      <c r="D1492" s="347"/>
      <c r="E1492" s="347"/>
      <c r="F1492" s="519"/>
      <c r="G1492" s="346"/>
      <c r="I1492" s="295"/>
      <c r="J1492" s="296"/>
      <c r="K1492" s="297"/>
    </row>
    <row r="1493" spans="1:11" s="285" customFormat="1">
      <c r="A1493" s="344"/>
      <c r="B1493" s="310" t="s">
        <v>468</v>
      </c>
      <c r="C1493" s="283" t="s">
        <v>469</v>
      </c>
      <c r="D1493" s="347"/>
      <c r="E1493" s="347"/>
      <c r="F1493" s="519"/>
      <c r="G1493" s="346"/>
      <c r="I1493" s="295"/>
      <c r="J1493" s="296"/>
      <c r="K1493" s="297"/>
    </row>
    <row r="1494" spans="1:11" s="285" customFormat="1">
      <c r="A1494" s="344"/>
      <c r="B1494" s="310" t="s">
        <v>470</v>
      </c>
      <c r="C1494" s="283" t="s">
        <v>922</v>
      </c>
      <c r="D1494" s="347"/>
      <c r="E1494" s="347"/>
      <c r="F1494" s="519"/>
      <c r="G1494" s="346"/>
      <c r="I1494" s="295"/>
      <c r="J1494" s="296"/>
      <c r="K1494" s="297"/>
    </row>
    <row r="1495" spans="1:11" s="285" customFormat="1" ht="24">
      <c r="A1495" s="344"/>
      <c r="B1495" s="310" t="s">
        <v>471</v>
      </c>
      <c r="C1495" s="283" t="s">
        <v>923</v>
      </c>
      <c r="D1495" s="347"/>
      <c r="E1495" s="347"/>
      <c r="F1495" s="519"/>
      <c r="G1495" s="346"/>
      <c r="I1495" s="295"/>
      <c r="J1495" s="296"/>
      <c r="K1495" s="297"/>
    </row>
    <row r="1496" spans="1:11" s="285" customFormat="1">
      <c r="A1496" s="344"/>
      <c r="B1496" s="310" t="s">
        <v>481</v>
      </c>
      <c r="C1496" s="283" t="s">
        <v>924</v>
      </c>
      <c r="D1496" s="347"/>
      <c r="E1496" s="347"/>
      <c r="F1496" s="519"/>
      <c r="G1496" s="346"/>
      <c r="I1496" s="295"/>
      <c r="J1496" s="296"/>
      <c r="K1496" s="297"/>
    </row>
    <row r="1497" spans="1:11" s="285" customFormat="1" ht="22.5">
      <c r="A1497" s="344"/>
      <c r="B1497" s="310" t="s">
        <v>465</v>
      </c>
      <c r="C1497" s="283" t="s">
        <v>488</v>
      </c>
      <c r="D1497" s="347"/>
      <c r="E1497" s="347"/>
      <c r="F1497" s="519"/>
      <c r="G1497" s="346"/>
      <c r="I1497" s="295"/>
      <c r="J1497" s="296"/>
      <c r="K1497" s="297"/>
    </row>
    <row r="1498" spans="1:11" s="285" customFormat="1" ht="48">
      <c r="A1498" s="344"/>
      <c r="B1498" s="310" t="s">
        <v>478</v>
      </c>
      <c r="C1498" s="283" t="s">
        <v>925</v>
      </c>
      <c r="D1498" s="347" t="s">
        <v>297</v>
      </c>
      <c r="E1498" s="347">
        <v>2</v>
      </c>
      <c r="F1498" s="519"/>
      <c r="G1498" s="346">
        <f>IF(OSNOVA!$B$43=1,E1498*F1498,"")</f>
        <v>0</v>
      </c>
      <c r="I1498" s="295"/>
      <c r="J1498" s="296"/>
      <c r="K1498" s="297"/>
    </row>
    <row r="1499" spans="1:11" s="285" customFormat="1">
      <c r="A1499" s="344"/>
      <c r="B1499" s="310"/>
      <c r="C1499" s="283"/>
      <c r="D1499" s="347"/>
      <c r="E1499" s="347"/>
      <c r="F1499" s="519"/>
      <c r="G1499" s="346"/>
      <c r="I1499" s="295"/>
      <c r="J1499" s="296"/>
      <c r="K1499" s="297"/>
    </row>
    <row r="1500" spans="1:11" s="285" customFormat="1">
      <c r="A1500" s="344" t="str">
        <f>$B$35</f>
        <v>V.</v>
      </c>
      <c r="B1500" s="343">
        <f>COUNT($A$36:B1498)+1</f>
        <v>65</v>
      </c>
      <c r="C1500" s="275" t="s">
        <v>934</v>
      </c>
      <c r="D1500" s="347"/>
      <c r="E1500" s="347"/>
      <c r="F1500" s="519"/>
      <c r="G1500" s="346"/>
      <c r="I1500" s="295"/>
      <c r="J1500" s="296"/>
      <c r="K1500" s="297"/>
    </row>
    <row r="1501" spans="1:11" s="285" customFormat="1">
      <c r="A1501" s="344"/>
      <c r="B1501" s="310" t="s">
        <v>715</v>
      </c>
      <c r="C1501" s="283" t="s">
        <v>919</v>
      </c>
      <c r="D1501" s="347"/>
      <c r="E1501" s="347"/>
      <c r="F1501" s="519"/>
      <c r="G1501" s="346"/>
      <c r="I1501" s="295"/>
      <c r="J1501" s="296"/>
      <c r="K1501" s="297"/>
    </row>
    <row r="1502" spans="1:11" s="285" customFormat="1" ht="24">
      <c r="A1502" s="344"/>
      <c r="B1502" s="310" t="s">
        <v>921</v>
      </c>
      <c r="C1502" s="283" t="s">
        <v>933</v>
      </c>
      <c r="D1502" s="347"/>
      <c r="E1502" s="347"/>
      <c r="F1502" s="519"/>
      <c r="G1502" s="346"/>
      <c r="I1502" s="295"/>
      <c r="J1502" s="296"/>
      <c r="K1502" s="297"/>
    </row>
    <row r="1503" spans="1:11" s="285" customFormat="1">
      <c r="A1503" s="344"/>
      <c r="B1503" s="310" t="s">
        <v>468</v>
      </c>
      <c r="C1503" s="283" t="s">
        <v>469</v>
      </c>
      <c r="D1503" s="347"/>
      <c r="E1503" s="347"/>
      <c r="F1503" s="519"/>
      <c r="G1503" s="346"/>
      <c r="I1503" s="295"/>
      <c r="J1503" s="296"/>
      <c r="K1503" s="297"/>
    </row>
    <row r="1504" spans="1:11" s="285" customFormat="1">
      <c r="A1504" s="344"/>
      <c r="B1504" s="310" t="s">
        <v>470</v>
      </c>
      <c r="C1504" s="283" t="s">
        <v>922</v>
      </c>
      <c r="D1504" s="347"/>
      <c r="E1504" s="347"/>
      <c r="F1504" s="519"/>
      <c r="G1504" s="346"/>
      <c r="I1504" s="295"/>
      <c r="J1504" s="296"/>
      <c r="K1504" s="297"/>
    </row>
    <row r="1505" spans="1:11" s="285" customFormat="1" ht="24">
      <c r="A1505" s="344"/>
      <c r="B1505" s="310" t="s">
        <v>471</v>
      </c>
      <c r="C1505" s="283" t="s">
        <v>923</v>
      </c>
      <c r="D1505" s="347"/>
      <c r="E1505" s="347"/>
      <c r="F1505" s="519"/>
      <c r="G1505" s="346"/>
      <c r="I1505" s="295"/>
      <c r="J1505" s="296"/>
      <c r="K1505" s="297"/>
    </row>
    <row r="1506" spans="1:11" s="285" customFormat="1">
      <c r="A1506" s="344"/>
      <c r="B1506" s="310" t="s">
        <v>481</v>
      </c>
      <c r="C1506" s="283" t="s">
        <v>924</v>
      </c>
      <c r="D1506" s="347"/>
      <c r="E1506" s="347"/>
      <c r="F1506" s="519"/>
      <c r="G1506" s="346"/>
      <c r="I1506" s="295"/>
      <c r="J1506" s="296"/>
      <c r="K1506" s="297"/>
    </row>
    <row r="1507" spans="1:11" s="285" customFormat="1" ht="22.5">
      <c r="A1507" s="344"/>
      <c r="B1507" s="310" t="s">
        <v>465</v>
      </c>
      <c r="C1507" s="283" t="s">
        <v>488</v>
      </c>
      <c r="D1507" s="347"/>
      <c r="E1507" s="347"/>
      <c r="F1507" s="519"/>
      <c r="G1507" s="346"/>
      <c r="I1507" s="295"/>
      <c r="J1507" s="296"/>
      <c r="K1507" s="297"/>
    </row>
    <row r="1508" spans="1:11" s="285" customFormat="1" ht="48">
      <c r="A1508" s="344"/>
      <c r="B1508" s="310" t="s">
        <v>478</v>
      </c>
      <c r="C1508" s="283" t="s">
        <v>925</v>
      </c>
      <c r="D1508" s="347" t="s">
        <v>297</v>
      </c>
      <c r="E1508" s="347">
        <v>2</v>
      </c>
      <c r="F1508" s="519"/>
      <c r="G1508" s="346">
        <f>IF(OSNOVA!$B$43=1,E1508*F1508,"")</f>
        <v>0</v>
      </c>
      <c r="I1508" s="295"/>
      <c r="J1508" s="296"/>
      <c r="K1508" s="297"/>
    </row>
    <row r="1509" spans="1:11" s="285" customFormat="1">
      <c r="A1509" s="344"/>
      <c r="B1509" s="310"/>
      <c r="C1509" s="283"/>
      <c r="D1509" s="347"/>
      <c r="E1509" s="347"/>
      <c r="F1509" s="519"/>
      <c r="G1509" s="346"/>
      <c r="I1509" s="295"/>
      <c r="J1509" s="296"/>
      <c r="K1509" s="297"/>
    </row>
    <row r="1510" spans="1:11" s="285" customFormat="1">
      <c r="A1510" s="344" t="str">
        <f>$B$35</f>
        <v>V.</v>
      </c>
      <c r="B1510" s="343">
        <f>COUNT($A$36:B1508)+1</f>
        <v>66</v>
      </c>
      <c r="C1510" s="275" t="s">
        <v>936</v>
      </c>
      <c r="D1510" s="347"/>
      <c r="E1510" s="347"/>
      <c r="F1510" s="519"/>
      <c r="G1510" s="346"/>
      <c r="I1510" s="295"/>
      <c r="J1510" s="296"/>
      <c r="K1510" s="297"/>
    </row>
    <row r="1511" spans="1:11" s="285" customFormat="1">
      <c r="A1511" s="344"/>
      <c r="B1511" s="310" t="s">
        <v>715</v>
      </c>
      <c r="C1511" s="283" t="s">
        <v>919</v>
      </c>
      <c r="D1511" s="347"/>
      <c r="E1511" s="347"/>
      <c r="F1511" s="519"/>
      <c r="G1511" s="346"/>
      <c r="I1511" s="295"/>
      <c r="J1511" s="296"/>
      <c r="K1511" s="297"/>
    </row>
    <row r="1512" spans="1:11" s="285" customFormat="1" ht="24">
      <c r="A1512" s="344"/>
      <c r="B1512" s="310" t="s">
        <v>921</v>
      </c>
      <c r="C1512" s="283" t="s">
        <v>935</v>
      </c>
      <c r="D1512" s="347"/>
      <c r="E1512" s="347"/>
      <c r="F1512" s="519"/>
      <c r="G1512" s="346"/>
      <c r="I1512" s="295"/>
      <c r="J1512" s="296"/>
      <c r="K1512" s="297"/>
    </row>
    <row r="1513" spans="1:11" s="285" customFormat="1">
      <c r="A1513" s="344"/>
      <c r="B1513" s="310" t="s">
        <v>468</v>
      </c>
      <c r="C1513" s="283" t="s">
        <v>469</v>
      </c>
      <c r="D1513" s="347"/>
      <c r="E1513" s="347"/>
      <c r="F1513" s="519"/>
      <c r="G1513" s="346"/>
      <c r="I1513" s="295"/>
      <c r="J1513" s="296"/>
      <c r="K1513" s="297"/>
    </row>
    <row r="1514" spans="1:11" s="285" customFormat="1">
      <c r="A1514" s="344"/>
      <c r="B1514" s="310" t="s">
        <v>470</v>
      </c>
      <c r="C1514" s="283" t="s">
        <v>922</v>
      </c>
      <c r="D1514" s="347"/>
      <c r="E1514" s="347"/>
      <c r="F1514" s="519"/>
      <c r="G1514" s="346"/>
      <c r="I1514" s="295"/>
      <c r="J1514" s="296"/>
      <c r="K1514" s="297"/>
    </row>
    <row r="1515" spans="1:11" s="285" customFormat="1" ht="24">
      <c r="A1515" s="344"/>
      <c r="B1515" s="310" t="s">
        <v>471</v>
      </c>
      <c r="C1515" s="283" t="s">
        <v>923</v>
      </c>
      <c r="D1515" s="347"/>
      <c r="E1515" s="347"/>
      <c r="F1515" s="519"/>
      <c r="G1515" s="346"/>
      <c r="I1515" s="295"/>
      <c r="J1515" s="296"/>
      <c r="K1515" s="297"/>
    </row>
    <row r="1516" spans="1:11" s="285" customFormat="1">
      <c r="A1516" s="344"/>
      <c r="B1516" s="310" t="s">
        <v>481</v>
      </c>
      <c r="C1516" s="283" t="s">
        <v>924</v>
      </c>
      <c r="D1516" s="347"/>
      <c r="E1516" s="347"/>
      <c r="F1516" s="519"/>
      <c r="G1516" s="346"/>
      <c r="I1516" s="295"/>
      <c r="J1516" s="296"/>
      <c r="K1516" s="297"/>
    </row>
    <row r="1517" spans="1:11" s="285" customFormat="1" ht="22.5">
      <c r="A1517" s="344"/>
      <c r="B1517" s="310" t="s">
        <v>465</v>
      </c>
      <c r="C1517" s="283" t="s">
        <v>488</v>
      </c>
      <c r="D1517" s="347"/>
      <c r="E1517" s="347"/>
      <c r="F1517" s="519"/>
      <c r="G1517" s="346"/>
      <c r="I1517" s="295"/>
      <c r="J1517" s="296"/>
      <c r="K1517" s="297"/>
    </row>
    <row r="1518" spans="1:11" s="285" customFormat="1" ht="48">
      <c r="A1518" s="344"/>
      <c r="B1518" s="310" t="s">
        <v>478</v>
      </c>
      <c r="C1518" s="283" t="s">
        <v>925</v>
      </c>
      <c r="D1518" s="347" t="s">
        <v>297</v>
      </c>
      <c r="E1518" s="347">
        <v>1</v>
      </c>
      <c r="F1518" s="519"/>
      <c r="G1518" s="346">
        <f>IF(OSNOVA!$B$43=1,E1518*F1518,"")</f>
        <v>0</v>
      </c>
      <c r="I1518" s="295"/>
      <c r="J1518" s="296"/>
      <c r="K1518" s="297"/>
    </row>
    <row r="1519" spans="1:11" s="285" customFormat="1">
      <c r="A1519" s="344"/>
      <c r="B1519" s="310"/>
      <c r="C1519" s="283"/>
      <c r="D1519" s="347"/>
      <c r="E1519" s="347"/>
      <c r="F1519" s="519"/>
      <c r="G1519" s="346"/>
      <c r="I1519" s="295"/>
      <c r="J1519" s="296"/>
      <c r="K1519" s="297"/>
    </row>
    <row r="1520" spans="1:11" s="285" customFormat="1">
      <c r="A1520" s="344" t="str">
        <f>$B$35</f>
        <v>V.</v>
      </c>
      <c r="B1520" s="343">
        <f>COUNT($A$36:B1518)+1</f>
        <v>67</v>
      </c>
      <c r="C1520" s="275" t="s">
        <v>937</v>
      </c>
      <c r="D1520" s="347"/>
      <c r="E1520" s="347"/>
      <c r="F1520" s="519"/>
      <c r="G1520" s="346"/>
      <c r="I1520" s="295"/>
      <c r="J1520" s="296"/>
      <c r="K1520" s="297"/>
    </row>
    <row r="1521" spans="1:11" s="285" customFormat="1">
      <c r="A1521" s="344"/>
      <c r="B1521" s="310" t="s">
        <v>715</v>
      </c>
      <c r="C1521" s="283" t="s">
        <v>919</v>
      </c>
      <c r="D1521" s="347"/>
      <c r="E1521" s="347"/>
      <c r="F1521" s="519"/>
      <c r="G1521" s="346"/>
      <c r="I1521" s="295"/>
      <c r="J1521" s="296"/>
      <c r="K1521" s="297"/>
    </row>
    <row r="1522" spans="1:11" s="285" customFormat="1" ht="24">
      <c r="A1522" s="344"/>
      <c r="B1522" s="310" t="s">
        <v>921</v>
      </c>
      <c r="C1522" s="283" t="s">
        <v>935</v>
      </c>
      <c r="D1522" s="347"/>
      <c r="E1522" s="347"/>
      <c r="F1522" s="519"/>
      <c r="G1522" s="346"/>
      <c r="I1522" s="295"/>
      <c r="J1522" s="296"/>
      <c r="K1522" s="297"/>
    </row>
    <row r="1523" spans="1:11" s="285" customFormat="1">
      <c r="A1523" s="344"/>
      <c r="B1523" s="310" t="s">
        <v>468</v>
      </c>
      <c r="C1523" s="283" t="s">
        <v>469</v>
      </c>
      <c r="D1523" s="347"/>
      <c r="E1523" s="347"/>
      <c r="F1523" s="519"/>
      <c r="G1523" s="346"/>
      <c r="I1523" s="295"/>
      <c r="J1523" s="296"/>
      <c r="K1523" s="297"/>
    </row>
    <row r="1524" spans="1:11" s="285" customFormat="1">
      <c r="A1524" s="344"/>
      <c r="B1524" s="310" t="s">
        <v>470</v>
      </c>
      <c r="C1524" s="283" t="s">
        <v>922</v>
      </c>
      <c r="D1524" s="347"/>
      <c r="E1524" s="347"/>
      <c r="F1524" s="519"/>
      <c r="G1524" s="346"/>
      <c r="I1524" s="295"/>
      <c r="J1524" s="296"/>
      <c r="K1524" s="297"/>
    </row>
    <row r="1525" spans="1:11" s="285" customFormat="1" ht="24">
      <c r="A1525" s="344"/>
      <c r="B1525" s="310" t="s">
        <v>471</v>
      </c>
      <c r="C1525" s="283" t="s">
        <v>923</v>
      </c>
      <c r="D1525" s="347"/>
      <c r="E1525" s="347"/>
      <c r="F1525" s="519"/>
      <c r="G1525" s="346"/>
      <c r="I1525" s="295"/>
      <c r="J1525" s="296"/>
      <c r="K1525" s="297"/>
    </row>
    <row r="1526" spans="1:11" s="285" customFormat="1">
      <c r="A1526" s="344"/>
      <c r="B1526" s="310" t="s">
        <v>481</v>
      </c>
      <c r="C1526" s="283" t="s">
        <v>924</v>
      </c>
      <c r="D1526" s="347"/>
      <c r="E1526" s="347"/>
      <c r="F1526" s="519"/>
      <c r="G1526" s="346"/>
      <c r="I1526" s="295"/>
      <c r="J1526" s="296"/>
      <c r="K1526" s="297"/>
    </row>
    <row r="1527" spans="1:11" s="285" customFormat="1" ht="22.5">
      <c r="A1527" s="344"/>
      <c r="B1527" s="310" t="s">
        <v>465</v>
      </c>
      <c r="C1527" s="283" t="s">
        <v>488</v>
      </c>
      <c r="D1527" s="347"/>
      <c r="E1527" s="347"/>
      <c r="F1527" s="519"/>
      <c r="G1527" s="346"/>
      <c r="I1527" s="295"/>
      <c r="J1527" s="296"/>
      <c r="K1527" s="297"/>
    </row>
    <row r="1528" spans="1:11" s="285" customFormat="1" ht="48">
      <c r="A1528" s="344"/>
      <c r="B1528" s="310" t="s">
        <v>478</v>
      </c>
      <c r="C1528" s="283" t="s">
        <v>925</v>
      </c>
      <c r="D1528" s="347" t="s">
        <v>297</v>
      </c>
      <c r="E1528" s="347">
        <v>1</v>
      </c>
      <c r="F1528" s="519"/>
      <c r="G1528" s="346">
        <f>IF(OSNOVA!$B$43=1,E1528*F1528,"")</f>
        <v>0</v>
      </c>
      <c r="I1528" s="295"/>
      <c r="J1528" s="296"/>
      <c r="K1528" s="297"/>
    </row>
    <row r="1529" spans="1:11" s="285" customFormat="1">
      <c r="A1529" s="344"/>
      <c r="B1529" s="310"/>
      <c r="C1529" s="283"/>
      <c r="D1529" s="347"/>
      <c r="E1529" s="347"/>
      <c r="F1529" s="519"/>
      <c r="G1529" s="346"/>
      <c r="I1529" s="295"/>
      <c r="J1529" s="296"/>
      <c r="K1529" s="297"/>
    </row>
    <row r="1530" spans="1:11" s="285" customFormat="1">
      <c r="A1530" s="344" t="str">
        <f>$B$35</f>
        <v>V.</v>
      </c>
      <c r="B1530" s="343">
        <f>COUNT($A$36:B1528)+1</f>
        <v>68</v>
      </c>
      <c r="C1530" s="275" t="s">
        <v>938</v>
      </c>
      <c r="D1530" s="347"/>
      <c r="E1530" s="347"/>
      <c r="F1530" s="519"/>
      <c r="G1530" s="346"/>
      <c r="I1530" s="295"/>
      <c r="J1530" s="296"/>
      <c r="K1530" s="297"/>
    </row>
    <row r="1531" spans="1:11" s="285" customFormat="1">
      <c r="A1531" s="344"/>
      <c r="B1531" s="310" t="s">
        <v>715</v>
      </c>
      <c r="C1531" s="283" t="s">
        <v>919</v>
      </c>
      <c r="D1531" s="347"/>
      <c r="E1531" s="347"/>
      <c r="F1531" s="519"/>
      <c r="G1531" s="346"/>
      <c r="I1531" s="295"/>
      <c r="J1531" s="296"/>
      <c r="K1531" s="297"/>
    </row>
    <row r="1532" spans="1:11" s="285" customFormat="1" ht="24">
      <c r="A1532" s="344"/>
      <c r="B1532" s="310" t="s">
        <v>921</v>
      </c>
      <c r="C1532" s="283" t="s">
        <v>939</v>
      </c>
      <c r="D1532" s="347"/>
      <c r="E1532" s="347"/>
      <c r="F1532" s="519"/>
      <c r="G1532" s="346"/>
      <c r="I1532" s="295"/>
      <c r="J1532" s="296"/>
      <c r="K1532" s="297"/>
    </row>
    <row r="1533" spans="1:11" s="285" customFormat="1">
      <c r="A1533" s="344"/>
      <c r="B1533" s="310" t="s">
        <v>468</v>
      </c>
      <c r="C1533" s="283" t="s">
        <v>469</v>
      </c>
      <c r="D1533" s="347"/>
      <c r="E1533" s="347"/>
      <c r="F1533" s="519"/>
      <c r="G1533" s="346"/>
      <c r="I1533" s="295"/>
      <c r="J1533" s="296"/>
      <c r="K1533" s="297"/>
    </row>
    <row r="1534" spans="1:11" s="285" customFormat="1">
      <c r="A1534" s="344"/>
      <c r="B1534" s="310" t="s">
        <v>470</v>
      </c>
      <c r="C1534" s="283" t="s">
        <v>922</v>
      </c>
      <c r="D1534" s="347"/>
      <c r="E1534" s="347"/>
      <c r="F1534" s="519"/>
      <c r="G1534" s="346"/>
      <c r="I1534" s="295"/>
      <c r="J1534" s="296"/>
      <c r="K1534" s="297"/>
    </row>
    <row r="1535" spans="1:11" s="285" customFormat="1" ht="24">
      <c r="A1535" s="344"/>
      <c r="B1535" s="310" t="s">
        <v>471</v>
      </c>
      <c r="C1535" s="283" t="s">
        <v>923</v>
      </c>
      <c r="D1535" s="347"/>
      <c r="E1535" s="347"/>
      <c r="F1535" s="519"/>
      <c r="G1535" s="346"/>
      <c r="I1535" s="295"/>
      <c r="J1535" s="296"/>
      <c r="K1535" s="297"/>
    </row>
    <row r="1536" spans="1:11" s="285" customFormat="1">
      <c r="A1536" s="344"/>
      <c r="B1536" s="310" t="s">
        <v>481</v>
      </c>
      <c r="C1536" s="283" t="s">
        <v>924</v>
      </c>
      <c r="D1536" s="347"/>
      <c r="E1536" s="347"/>
      <c r="F1536" s="519"/>
      <c r="G1536" s="346"/>
      <c r="I1536" s="295"/>
      <c r="J1536" s="296"/>
      <c r="K1536" s="297"/>
    </row>
    <row r="1537" spans="1:11" s="285" customFormat="1" ht="22.5">
      <c r="A1537" s="344"/>
      <c r="B1537" s="310" t="s">
        <v>465</v>
      </c>
      <c r="C1537" s="283" t="s">
        <v>488</v>
      </c>
      <c r="D1537" s="347"/>
      <c r="E1537" s="347"/>
      <c r="F1537" s="519"/>
      <c r="G1537" s="346"/>
      <c r="I1537" s="295"/>
      <c r="J1537" s="296"/>
      <c r="K1537" s="297"/>
    </row>
    <row r="1538" spans="1:11" s="285" customFormat="1" ht="48">
      <c r="A1538" s="344"/>
      <c r="B1538" s="310" t="s">
        <v>478</v>
      </c>
      <c r="C1538" s="283" t="s">
        <v>925</v>
      </c>
      <c r="D1538" s="347" t="s">
        <v>297</v>
      </c>
      <c r="E1538" s="347">
        <v>1</v>
      </c>
      <c r="F1538" s="519"/>
      <c r="G1538" s="346">
        <f>IF(OSNOVA!$B$43=1,E1538*F1538,"")</f>
        <v>0</v>
      </c>
      <c r="I1538" s="295"/>
      <c r="J1538" s="296"/>
      <c r="K1538" s="297"/>
    </row>
    <row r="1539" spans="1:11" s="285" customFormat="1">
      <c r="A1539" s="344"/>
      <c r="B1539" s="310"/>
      <c r="C1539" s="283"/>
      <c r="D1539" s="347"/>
      <c r="E1539" s="347"/>
      <c r="F1539" s="519"/>
      <c r="G1539" s="346"/>
      <c r="I1539" s="295"/>
      <c r="J1539" s="296"/>
      <c r="K1539" s="297"/>
    </row>
    <row r="1540" spans="1:11" s="285" customFormat="1">
      <c r="A1540" s="344" t="str">
        <f>$B$35</f>
        <v>V.</v>
      </c>
      <c r="B1540" s="343">
        <f>COUNT($A$36:B1538)+1</f>
        <v>69</v>
      </c>
      <c r="C1540" s="275" t="s">
        <v>940</v>
      </c>
      <c r="D1540" s="347"/>
      <c r="E1540" s="347"/>
      <c r="F1540" s="519"/>
      <c r="G1540" s="346"/>
      <c r="I1540" s="295"/>
      <c r="J1540" s="296"/>
      <c r="K1540" s="297"/>
    </row>
    <row r="1541" spans="1:11" s="285" customFormat="1" ht="24">
      <c r="A1541" s="344"/>
      <c r="B1541" s="310" t="s">
        <v>715</v>
      </c>
      <c r="C1541" s="283" t="s">
        <v>941</v>
      </c>
      <c r="D1541" s="347"/>
      <c r="E1541" s="347"/>
      <c r="F1541" s="519"/>
      <c r="G1541" s="346"/>
      <c r="I1541" s="295"/>
      <c r="J1541" s="296"/>
      <c r="K1541" s="297"/>
    </row>
    <row r="1542" spans="1:11" s="285" customFormat="1" ht="24">
      <c r="A1542" s="344"/>
      <c r="B1542" s="310" t="s">
        <v>921</v>
      </c>
      <c r="C1542" s="283" t="s">
        <v>927</v>
      </c>
      <c r="D1542" s="347"/>
      <c r="E1542" s="347"/>
      <c r="F1542" s="519"/>
      <c r="G1542" s="346"/>
      <c r="I1542" s="295"/>
      <c r="J1542" s="296"/>
      <c r="K1542" s="297"/>
    </row>
    <row r="1543" spans="1:11" s="285" customFormat="1">
      <c r="A1543" s="344"/>
      <c r="B1543" s="310" t="s">
        <v>468</v>
      </c>
      <c r="C1543" s="283" t="s">
        <v>469</v>
      </c>
      <c r="D1543" s="347"/>
      <c r="E1543" s="347"/>
      <c r="F1543" s="519"/>
      <c r="G1543" s="346"/>
      <c r="I1543" s="295"/>
      <c r="J1543" s="296"/>
      <c r="K1543" s="297"/>
    </row>
    <row r="1544" spans="1:11" s="285" customFormat="1">
      <c r="A1544" s="344"/>
      <c r="B1544" s="310" t="s">
        <v>470</v>
      </c>
      <c r="C1544" s="283" t="s">
        <v>922</v>
      </c>
      <c r="D1544" s="347"/>
      <c r="E1544" s="347"/>
      <c r="F1544" s="519"/>
      <c r="G1544" s="346"/>
      <c r="I1544" s="295"/>
      <c r="J1544" s="296"/>
      <c r="K1544" s="297"/>
    </row>
    <row r="1545" spans="1:11" s="285" customFormat="1" ht="24">
      <c r="A1545" s="344"/>
      <c r="B1545" s="310" t="s">
        <v>471</v>
      </c>
      <c r="C1545" s="283" t="s">
        <v>923</v>
      </c>
      <c r="D1545" s="347"/>
      <c r="E1545" s="347"/>
      <c r="F1545" s="519"/>
      <c r="G1545" s="346"/>
      <c r="I1545" s="295"/>
      <c r="J1545" s="296"/>
      <c r="K1545" s="297"/>
    </row>
    <row r="1546" spans="1:11" s="285" customFormat="1">
      <c r="A1546" s="344"/>
      <c r="B1546" s="310" t="s">
        <v>481</v>
      </c>
      <c r="C1546" s="283" t="s">
        <v>924</v>
      </c>
      <c r="D1546" s="347"/>
      <c r="E1546" s="347"/>
      <c r="F1546" s="519"/>
      <c r="G1546" s="346"/>
      <c r="I1546" s="295"/>
      <c r="J1546" s="296"/>
      <c r="K1546" s="297"/>
    </row>
    <row r="1547" spans="1:11" s="285" customFormat="1" ht="22.5">
      <c r="A1547" s="344"/>
      <c r="B1547" s="310" t="s">
        <v>465</v>
      </c>
      <c r="C1547" s="283" t="s">
        <v>488</v>
      </c>
      <c r="D1547" s="347"/>
      <c r="E1547" s="347"/>
      <c r="F1547" s="519"/>
      <c r="G1547" s="346"/>
      <c r="I1547" s="295"/>
      <c r="J1547" s="296"/>
      <c r="K1547" s="297"/>
    </row>
    <row r="1548" spans="1:11" s="285" customFormat="1" ht="48">
      <c r="A1548" s="344"/>
      <c r="B1548" s="310" t="s">
        <v>478</v>
      </c>
      <c r="C1548" s="283" t="s">
        <v>925</v>
      </c>
      <c r="D1548" s="347" t="s">
        <v>297</v>
      </c>
      <c r="E1548" s="347">
        <v>1</v>
      </c>
      <c r="F1548" s="519"/>
      <c r="G1548" s="346">
        <f>IF(OSNOVA!$B$43=1,E1548*F1548,"")</f>
        <v>0</v>
      </c>
      <c r="I1548" s="295"/>
      <c r="J1548" s="296"/>
      <c r="K1548" s="297"/>
    </row>
    <row r="1549" spans="1:11" s="285" customFormat="1">
      <c r="A1549" s="344"/>
      <c r="B1549" s="310"/>
      <c r="C1549" s="283"/>
      <c r="D1549" s="347"/>
      <c r="E1549" s="347"/>
      <c r="F1549" s="519"/>
      <c r="G1549" s="346"/>
      <c r="I1549" s="295"/>
      <c r="J1549" s="296"/>
      <c r="K1549" s="297"/>
    </row>
    <row r="1550" spans="1:11" s="285" customFormat="1">
      <c r="A1550" s="344" t="str">
        <f>$B$35</f>
        <v>V.</v>
      </c>
      <c r="B1550" s="343">
        <f>COUNT($A$36:B1548)+1</f>
        <v>70</v>
      </c>
      <c r="C1550" s="275" t="s">
        <v>942</v>
      </c>
      <c r="D1550" s="347"/>
      <c r="E1550" s="347"/>
      <c r="F1550" s="519"/>
      <c r="G1550" s="346"/>
      <c r="I1550" s="295"/>
      <c r="J1550" s="296"/>
      <c r="K1550" s="297"/>
    </row>
    <row r="1551" spans="1:11" s="285" customFormat="1" ht="24">
      <c r="A1551" s="344"/>
      <c r="B1551" s="310" t="s">
        <v>715</v>
      </c>
      <c r="C1551" s="283" t="s">
        <v>943</v>
      </c>
      <c r="D1551" s="347"/>
      <c r="E1551" s="347"/>
      <c r="F1551" s="519"/>
      <c r="G1551" s="346"/>
      <c r="I1551" s="295"/>
      <c r="J1551" s="296"/>
      <c r="K1551" s="297"/>
    </row>
    <row r="1552" spans="1:11" s="285" customFormat="1" ht="24">
      <c r="A1552" s="344"/>
      <c r="B1552" s="310" t="s">
        <v>921</v>
      </c>
      <c r="C1552" s="283" t="s">
        <v>944</v>
      </c>
      <c r="D1552" s="347"/>
      <c r="E1552" s="347"/>
      <c r="F1552" s="519"/>
      <c r="G1552" s="346"/>
      <c r="I1552" s="295"/>
      <c r="J1552" s="296"/>
      <c r="K1552" s="297"/>
    </row>
    <row r="1553" spans="1:11" s="285" customFormat="1">
      <c r="A1553" s="344"/>
      <c r="B1553" s="310" t="s">
        <v>468</v>
      </c>
      <c r="C1553" s="283" t="s">
        <v>469</v>
      </c>
      <c r="D1553" s="347"/>
      <c r="E1553" s="347"/>
      <c r="F1553" s="519"/>
      <c r="G1553" s="346"/>
      <c r="I1553" s="295"/>
      <c r="J1553" s="296"/>
      <c r="K1553" s="297"/>
    </row>
    <row r="1554" spans="1:11" s="285" customFormat="1">
      <c r="A1554" s="344"/>
      <c r="B1554" s="310" t="s">
        <v>470</v>
      </c>
      <c r="C1554" s="283" t="s">
        <v>922</v>
      </c>
      <c r="D1554" s="347"/>
      <c r="E1554" s="347"/>
      <c r="F1554" s="519"/>
      <c r="G1554" s="346"/>
      <c r="I1554" s="295"/>
      <c r="J1554" s="296"/>
      <c r="K1554" s="297"/>
    </row>
    <row r="1555" spans="1:11" s="285" customFormat="1" ht="24">
      <c r="A1555" s="344"/>
      <c r="B1555" s="310" t="s">
        <v>471</v>
      </c>
      <c r="C1555" s="283" t="s">
        <v>923</v>
      </c>
      <c r="D1555" s="347"/>
      <c r="E1555" s="347"/>
      <c r="F1555" s="519"/>
      <c r="G1555" s="346"/>
      <c r="I1555" s="295"/>
      <c r="J1555" s="296"/>
      <c r="K1555" s="297"/>
    </row>
    <row r="1556" spans="1:11" s="285" customFormat="1">
      <c r="A1556" s="344"/>
      <c r="B1556" s="310" t="s">
        <v>481</v>
      </c>
      <c r="C1556" s="283" t="s">
        <v>924</v>
      </c>
      <c r="D1556" s="347"/>
      <c r="E1556" s="347"/>
      <c r="F1556" s="519"/>
      <c r="G1556" s="346"/>
      <c r="I1556" s="295"/>
      <c r="J1556" s="296"/>
      <c r="K1556" s="297"/>
    </row>
    <row r="1557" spans="1:11" s="285" customFormat="1" ht="22.5">
      <c r="A1557" s="344"/>
      <c r="B1557" s="310" t="s">
        <v>465</v>
      </c>
      <c r="C1557" s="283" t="s">
        <v>488</v>
      </c>
      <c r="D1557" s="347"/>
      <c r="E1557" s="347"/>
      <c r="F1557" s="519"/>
      <c r="G1557" s="346"/>
      <c r="I1557" s="295"/>
      <c r="J1557" s="296"/>
      <c r="K1557" s="297"/>
    </row>
    <row r="1558" spans="1:11" s="285" customFormat="1" ht="48">
      <c r="A1558" s="344"/>
      <c r="B1558" s="310" t="s">
        <v>478</v>
      </c>
      <c r="C1558" s="283" t="s">
        <v>925</v>
      </c>
      <c r="D1558" s="347" t="s">
        <v>297</v>
      </c>
      <c r="E1558" s="347">
        <v>1</v>
      </c>
      <c r="F1558" s="519"/>
      <c r="G1558" s="346">
        <f>IF(OSNOVA!$B$43=1,E1558*F1558,"")</f>
        <v>0</v>
      </c>
      <c r="I1558" s="295"/>
      <c r="J1558" s="296"/>
      <c r="K1558" s="297"/>
    </row>
    <row r="1559" spans="1:11" s="285" customFormat="1">
      <c r="A1559" s="344"/>
      <c r="B1559" s="310"/>
      <c r="C1559" s="283"/>
      <c r="D1559" s="347"/>
      <c r="E1559" s="347"/>
      <c r="F1559" s="519"/>
      <c r="G1559" s="346"/>
      <c r="I1559" s="295"/>
      <c r="J1559" s="296"/>
      <c r="K1559" s="297"/>
    </row>
    <row r="1560" spans="1:11" s="285" customFormat="1">
      <c r="A1560" s="344" t="str">
        <f>$B$35</f>
        <v>V.</v>
      </c>
      <c r="B1560" s="343">
        <f>COUNT($A$36:B1558)+1</f>
        <v>71</v>
      </c>
      <c r="C1560" s="275" t="s">
        <v>945</v>
      </c>
      <c r="D1560" s="347"/>
      <c r="E1560" s="347"/>
      <c r="F1560" s="519"/>
      <c r="G1560" s="346"/>
      <c r="I1560" s="295"/>
      <c r="J1560" s="296"/>
      <c r="K1560" s="297"/>
    </row>
    <row r="1561" spans="1:11" s="285" customFormat="1">
      <c r="A1561" s="344"/>
      <c r="B1561" s="310" t="s">
        <v>715</v>
      </c>
      <c r="C1561" s="283" t="s">
        <v>946</v>
      </c>
      <c r="D1561" s="347"/>
      <c r="E1561" s="347"/>
      <c r="F1561" s="519"/>
      <c r="G1561" s="346"/>
      <c r="I1561" s="295"/>
      <c r="J1561" s="296"/>
      <c r="K1561" s="297"/>
    </row>
    <row r="1562" spans="1:11" s="285" customFormat="1">
      <c r="A1562" s="344"/>
      <c r="B1562" s="310" t="s">
        <v>921</v>
      </c>
      <c r="C1562" s="283" t="s">
        <v>947</v>
      </c>
      <c r="D1562" s="347"/>
      <c r="E1562" s="347"/>
      <c r="F1562" s="519"/>
      <c r="G1562" s="346"/>
      <c r="I1562" s="295"/>
      <c r="J1562" s="296"/>
      <c r="K1562" s="297"/>
    </row>
    <row r="1563" spans="1:11" s="285" customFormat="1">
      <c r="A1563" s="344"/>
      <c r="B1563" s="310" t="s">
        <v>468</v>
      </c>
      <c r="C1563" s="283" t="s">
        <v>524</v>
      </c>
      <c r="D1563" s="347"/>
      <c r="E1563" s="347"/>
      <c r="F1563" s="519"/>
      <c r="G1563" s="346"/>
      <c r="I1563" s="295"/>
      <c r="J1563" s="296"/>
      <c r="K1563" s="297"/>
    </row>
    <row r="1564" spans="1:11" s="285" customFormat="1">
      <c r="A1564" s="344"/>
      <c r="B1564" s="310" t="s">
        <v>470</v>
      </c>
      <c r="C1564" s="283" t="s">
        <v>524</v>
      </c>
      <c r="D1564" s="347"/>
      <c r="E1564" s="347"/>
      <c r="F1564" s="519"/>
      <c r="G1564" s="346"/>
      <c r="I1564" s="295"/>
      <c r="J1564" s="296"/>
      <c r="K1564" s="297"/>
    </row>
    <row r="1565" spans="1:11" s="285" customFormat="1">
      <c r="A1565" s="344"/>
      <c r="B1565" s="310" t="s">
        <v>471</v>
      </c>
      <c r="C1565" s="283" t="s">
        <v>524</v>
      </c>
      <c r="D1565" s="347"/>
      <c r="E1565" s="347"/>
      <c r="F1565" s="519"/>
      <c r="G1565" s="346"/>
      <c r="I1565" s="295"/>
      <c r="J1565" s="296"/>
      <c r="K1565" s="297"/>
    </row>
    <row r="1566" spans="1:11" s="285" customFormat="1">
      <c r="A1566" s="344"/>
      <c r="B1566" s="310" t="s">
        <v>481</v>
      </c>
      <c r="C1566" s="283" t="s">
        <v>924</v>
      </c>
      <c r="D1566" s="347"/>
      <c r="E1566" s="347"/>
      <c r="F1566" s="519"/>
      <c r="G1566" s="346"/>
      <c r="I1566" s="295"/>
      <c r="J1566" s="296"/>
      <c r="K1566" s="297"/>
    </row>
    <row r="1567" spans="1:11" s="285" customFormat="1" ht="22.5">
      <c r="A1567" s="344"/>
      <c r="B1567" s="310" t="s">
        <v>465</v>
      </c>
      <c r="C1567" s="283" t="s">
        <v>488</v>
      </c>
      <c r="D1567" s="347"/>
      <c r="E1567" s="347"/>
      <c r="F1567" s="519"/>
      <c r="G1567" s="346"/>
      <c r="I1567" s="295"/>
      <c r="J1567" s="296"/>
      <c r="K1567" s="297"/>
    </row>
    <row r="1568" spans="1:11" s="285" customFormat="1" ht="48">
      <c r="A1568" s="344"/>
      <c r="B1568" s="310" t="s">
        <v>478</v>
      </c>
      <c r="C1568" s="283" t="s">
        <v>925</v>
      </c>
      <c r="D1568" s="347" t="s">
        <v>297</v>
      </c>
      <c r="E1568" s="347">
        <v>2</v>
      </c>
      <c r="F1568" s="519"/>
      <c r="G1568" s="346">
        <f>IF(OSNOVA!$B$43=1,E1568*F1568,"")</f>
        <v>0</v>
      </c>
      <c r="I1568" s="295"/>
      <c r="J1568" s="296"/>
      <c r="K1568" s="297"/>
    </row>
    <row r="1569" spans="1:11" s="338" customFormat="1">
      <c r="A1569" s="344"/>
      <c r="B1569" s="310"/>
      <c r="C1569" s="283"/>
      <c r="D1569" s="347"/>
      <c r="E1569" s="347"/>
      <c r="F1569" s="346"/>
      <c r="G1569" s="346"/>
      <c r="I1569" s="339"/>
      <c r="J1569" s="342"/>
      <c r="K1569" s="277"/>
    </row>
    <row r="1570" spans="1:11" s="338" customFormat="1" ht="13.5" thickBot="1">
      <c r="A1570" s="133"/>
      <c r="B1570" s="130"/>
      <c r="C1570" s="242"/>
      <c r="D1570" s="214"/>
      <c r="E1570" s="126" t="str">
        <f>CONCATENATE(B35," ",C35," - SKUPAJ:")</f>
        <v>V. Stavbno pohištvo - SKUPAJ:</v>
      </c>
      <c r="F1570" s="215"/>
      <c r="G1570" s="216">
        <f>IF(OSNOVA!$B$43=1,SUM(G36:G1569),"")</f>
        <v>0</v>
      </c>
      <c r="I1570" s="339"/>
      <c r="J1570" s="342"/>
      <c r="K1570" s="277"/>
    </row>
  </sheetData>
  <sheetProtection algorithmName="SHA-512" hashValue="zgbz5B4bjAh81M3v0ALXm0zu9j4WLX1mn3vvx0sOWiWQ/hNe9v8CVFkmvx/mWqE3X2sqRhgaYOCFwCbK7a0seQ==" saltValue="n9/4fwChcNFfDYeC2cXNgA==" spinCount="100000" sheet="1" objects="1" scenarios="1"/>
  <mergeCells count="25">
    <mergeCell ref="C23:G23"/>
    <mergeCell ref="C10:G10"/>
    <mergeCell ref="C11:G11"/>
    <mergeCell ref="C18:G18"/>
    <mergeCell ref="C19:G19"/>
    <mergeCell ref="C16:G16"/>
    <mergeCell ref="C17:G17"/>
    <mergeCell ref="C21:G21"/>
    <mergeCell ref="C20:G20"/>
    <mergeCell ref="H6:H30"/>
    <mergeCell ref="C7:G7"/>
    <mergeCell ref="C8:G8"/>
    <mergeCell ref="C9:G9"/>
    <mergeCell ref="C12:G12"/>
    <mergeCell ref="C13:G13"/>
    <mergeCell ref="C27:G27"/>
    <mergeCell ref="C14:G14"/>
    <mergeCell ref="C22:G22"/>
    <mergeCell ref="C15:G15"/>
    <mergeCell ref="C28:G28"/>
    <mergeCell ref="C29:G29"/>
    <mergeCell ref="C30:G30"/>
    <mergeCell ref="C26:G26"/>
    <mergeCell ref="C24:G24"/>
    <mergeCell ref="C25:G25"/>
  </mergeCells>
  <phoneticPr fontId="0" type="noConversion"/>
  <pageMargins left="0.98425196850393704" right="0.39370078740157483" top="0.98425196850393704" bottom="0.74803149606299213" header="0" footer="0.39370078740157483"/>
  <pageSetup paperSize="9" firstPageNumber="0" orientation="portrait" horizontalDpi="300" verticalDpi="300" r:id="rId1"/>
  <headerFooter alignWithMargins="0">
    <oddHeader xml:space="preserve">&amp;L
</oddHeader>
    <oddFooter>&amp;C&amp;6 &amp; List: &amp;A&amp;L&amp;9&amp;R&amp;R &amp; &amp;9 &amp; List: &amp;A_x000D_&amp;R &amp; &amp;9 &amp; Stran: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6"/>
  <sheetViews>
    <sheetView view="pageBreakPreview" topLeftCell="A15" zoomScale="120" zoomScaleNormal="100" zoomScaleSheetLayoutView="120" workbookViewId="0">
      <selection activeCell="P31" sqref="P31"/>
    </sheetView>
  </sheetViews>
  <sheetFormatPr defaultRowHeight="12.75"/>
  <cols>
    <col min="1" max="1" width="3.28515625" style="77" customWidth="1"/>
    <col min="2" max="2" width="4.42578125" style="77" customWidth="1"/>
    <col min="3" max="3" width="43.7109375" style="104" customWidth="1"/>
    <col min="4" max="4" width="6.28515625" style="232" customWidth="1"/>
    <col min="5" max="5" width="7.5703125" style="224" customWidth="1"/>
    <col min="6" max="6" width="9.5703125" style="232" customWidth="1"/>
    <col min="7" max="7" width="13.85546875" style="232" customWidth="1"/>
    <col min="8" max="8" width="2.5703125" style="341" bestFit="1" customWidth="1"/>
    <col min="9" max="9" width="9.140625" style="341"/>
    <col min="10" max="10" width="9" style="341" customWidth="1"/>
    <col min="11" max="16384" width="9.140625" style="341"/>
  </cols>
  <sheetData>
    <row r="1" spans="1:7" s="115" customFormat="1" ht="18">
      <c r="A1" s="100" t="str">
        <f>+OSNOVA!A2</f>
        <v>POPIS DEL</v>
      </c>
      <c r="C1" s="100"/>
      <c r="D1" s="230"/>
      <c r="E1" s="222"/>
      <c r="F1" s="230"/>
      <c r="G1" s="230"/>
    </row>
    <row r="2" spans="1:7" s="115" customFormat="1" ht="18">
      <c r="A2" s="100"/>
      <c r="B2" s="100"/>
      <c r="C2" s="100"/>
      <c r="D2" s="230"/>
      <c r="E2" s="222"/>
      <c r="F2" s="230"/>
      <c r="G2" s="230"/>
    </row>
    <row r="3" spans="1:7" s="115" customFormat="1" ht="18">
      <c r="A3" s="100" t="str">
        <f>+OZN</f>
        <v>3.</v>
      </c>
      <c r="C3" s="100" t="str">
        <f>+DEL</f>
        <v>GRADBENOOBRTNIŠKA DELA</v>
      </c>
      <c r="D3" s="230"/>
      <c r="E3" s="222"/>
      <c r="F3" s="230"/>
      <c r="G3" s="230"/>
    </row>
    <row r="4" spans="1:7" s="115" customFormat="1" ht="18">
      <c r="A4" s="100"/>
      <c r="B4" s="99"/>
      <c r="C4" s="100"/>
      <c r="D4" s="230"/>
      <c r="E4" s="222"/>
      <c r="F4" s="230"/>
      <c r="G4" s="230"/>
    </row>
    <row r="5" spans="1:7" s="139" customFormat="1" ht="18">
      <c r="A5" s="189" t="str">
        <f>OSNOVA!J31</f>
        <v>B.</v>
      </c>
      <c r="B5" s="135"/>
      <c r="C5" s="134" t="str">
        <f>OSNOVA!K31</f>
        <v>OBRTNIŠKA DELA</v>
      </c>
      <c r="D5" s="231"/>
      <c r="E5" s="223"/>
      <c r="F5" s="231"/>
      <c r="G5" s="231"/>
    </row>
    <row r="6" spans="1:7" ht="14.25" customHeight="1">
      <c r="A6" s="93" t="s">
        <v>192</v>
      </c>
      <c r="B6" s="93"/>
    </row>
    <row r="7" spans="1:7">
      <c r="A7" s="93"/>
      <c r="B7" s="265" t="s">
        <v>205</v>
      </c>
      <c r="C7" s="595" t="s">
        <v>414</v>
      </c>
      <c r="D7" s="595"/>
      <c r="E7" s="595"/>
      <c r="F7" s="595"/>
      <c r="G7" s="595"/>
    </row>
    <row r="8" spans="1:7" ht="35.25" customHeight="1">
      <c r="A8" s="93"/>
      <c r="B8" s="265" t="s">
        <v>205</v>
      </c>
      <c r="C8" s="611" t="s">
        <v>415</v>
      </c>
      <c r="D8" s="611"/>
      <c r="E8" s="611"/>
      <c r="F8" s="611"/>
      <c r="G8" s="611"/>
    </row>
    <row r="9" spans="1:7" ht="75.75" customHeight="1">
      <c r="A9" s="93"/>
      <c r="B9" s="265" t="s">
        <v>205</v>
      </c>
      <c r="C9" s="611" t="s">
        <v>416</v>
      </c>
      <c r="D9" s="611"/>
      <c r="E9" s="611"/>
      <c r="F9" s="611"/>
      <c r="G9" s="611"/>
    </row>
    <row r="10" spans="1:7" ht="49.5" customHeight="1">
      <c r="A10" s="93"/>
      <c r="B10" s="265" t="s">
        <v>205</v>
      </c>
      <c r="C10" s="595" t="s">
        <v>161</v>
      </c>
      <c r="D10" s="595"/>
      <c r="E10" s="595"/>
      <c r="F10" s="595"/>
      <c r="G10" s="595"/>
    </row>
    <row r="11" spans="1:7">
      <c r="A11" s="93"/>
      <c r="B11" s="265" t="s">
        <v>205</v>
      </c>
      <c r="C11" s="580" t="s">
        <v>506</v>
      </c>
      <c r="D11" s="580"/>
      <c r="E11" s="580"/>
      <c r="F11" s="580"/>
      <c r="G11" s="580"/>
    </row>
    <row r="12" spans="1:7">
      <c r="A12" s="93"/>
      <c r="B12" s="265" t="s">
        <v>205</v>
      </c>
      <c r="C12" s="601" t="s">
        <v>21</v>
      </c>
      <c r="D12" s="601"/>
      <c r="E12" s="601"/>
      <c r="F12" s="601"/>
      <c r="G12" s="601"/>
    </row>
    <row r="13" spans="1:7" ht="23.25" customHeight="1">
      <c r="A13" s="93"/>
      <c r="B13" s="265" t="s">
        <v>205</v>
      </c>
      <c r="C13" s="601" t="s">
        <v>417</v>
      </c>
      <c r="D13" s="601"/>
      <c r="E13" s="601"/>
      <c r="F13" s="601"/>
      <c r="G13" s="601"/>
    </row>
    <row r="14" spans="1:7" ht="24.75" customHeight="1">
      <c r="A14" s="93"/>
      <c r="B14" s="265" t="s">
        <v>205</v>
      </c>
      <c r="C14" s="601" t="s">
        <v>61</v>
      </c>
      <c r="D14" s="601"/>
      <c r="E14" s="601"/>
      <c r="F14" s="601"/>
      <c r="G14" s="601"/>
    </row>
    <row r="15" spans="1:7">
      <c r="A15" s="93"/>
      <c r="B15" s="265"/>
      <c r="C15" s="612" t="s">
        <v>418</v>
      </c>
      <c r="D15" s="612"/>
      <c r="E15" s="612"/>
      <c r="F15" s="612"/>
      <c r="G15" s="612"/>
    </row>
    <row r="16" spans="1:7" ht="36.75" customHeight="1">
      <c r="A16" s="93"/>
      <c r="B16" s="265" t="s">
        <v>205</v>
      </c>
      <c r="C16" s="611" t="s">
        <v>419</v>
      </c>
      <c r="D16" s="611"/>
      <c r="E16" s="611"/>
      <c r="F16" s="611"/>
      <c r="G16" s="611"/>
    </row>
    <row r="17" spans="1:10">
      <c r="A17" s="93"/>
      <c r="B17" s="265" t="s">
        <v>205</v>
      </c>
      <c r="C17" s="611" t="s">
        <v>420</v>
      </c>
      <c r="D17" s="611"/>
      <c r="E17" s="611"/>
      <c r="F17" s="611"/>
      <c r="G17" s="611"/>
    </row>
    <row r="18" spans="1:10">
      <c r="A18" s="93"/>
      <c r="B18" s="260"/>
      <c r="C18" s="610" t="s">
        <v>162</v>
      </c>
      <c r="D18" s="610"/>
      <c r="E18" s="610"/>
      <c r="F18" s="610"/>
      <c r="G18" s="610"/>
    </row>
    <row r="19" spans="1:10">
      <c r="A19" s="93"/>
      <c r="B19" s="260" t="s">
        <v>205</v>
      </c>
      <c r="C19" s="582" t="s">
        <v>421</v>
      </c>
      <c r="D19" s="582"/>
      <c r="E19" s="582"/>
      <c r="F19" s="582"/>
      <c r="G19" s="582"/>
    </row>
    <row r="20" spans="1:10">
      <c r="A20" s="93"/>
      <c r="B20" s="260" t="s">
        <v>205</v>
      </c>
      <c r="C20" s="582" t="s">
        <v>422</v>
      </c>
      <c r="D20" s="582"/>
      <c r="E20" s="582"/>
      <c r="F20" s="582"/>
      <c r="G20" s="582"/>
    </row>
    <row r="21" spans="1:10">
      <c r="A21" s="93"/>
      <c r="B21" s="265" t="s">
        <v>205</v>
      </c>
      <c r="C21" s="580" t="s">
        <v>423</v>
      </c>
      <c r="D21" s="580"/>
      <c r="E21" s="580"/>
      <c r="F21" s="580"/>
      <c r="G21" s="580"/>
    </row>
    <row r="22" spans="1:10">
      <c r="A22" s="93"/>
      <c r="B22" s="265" t="s">
        <v>205</v>
      </c>
      <c r="C22" s="580" t="s">
        <v>62</v>
      </c>
      <c r="D22" s="580"/>
      <c r="E22" s="580"/>
      <c r="F22" s="580"/>
      <c r="G22" s="580"/>
    </row>
    <row r="23" spans="1:10">
      <c r="A23" s="93"/>
      <c r="B23" s="267" t="s">
        <v>205</v>
      </c>
      <c r="C23" s="580" t="s">
        <v>424</v>
      </c>
      <c r="D23" s="580"/>
      <c r="E23" s="580"/>
      <c r="F23" s="580"/>
      <c r="G23" s="580"/>
    </row>
    <row r="24" spans="1:10">
      <c r="A24" s="93"/>
      <c r="B24" s="260" t="s">
        <v>205</v>
      </c>
      <c r="C24" s="611" t="s">
        <v>63</v>
      </c>
      <c r="D24" s="611"/>
      <c r="E24" s="611"/>
      <c r="F24" s="611"/>
      <c r="G24" s="611"/>
    </row>
    <row r="25" spans="1:10">
      <c r="A25" s="93"/>
      <c r="B25" s="93"/>
      <c r="C25" s="341"/>
      <c r="D25" s="341"/>
      <c r="E25" s="341"/>
      <c r="F25" s="341"/>
      <c r="G25" s="341"/>
    </row>
    <row r="26" spans="1:10" ht="12.75" customHeight="1">
      <c r="A26" s="93" t="s">
        <v>200</v>
      </c>
      <c r="B26" s="93"/>
      <c r="C26" s="109"/>
      <c r="D26" s="212"/>
      <c r="E26" s="212"/>
      <c r="F26" s="212"/>
      <c r="G26" s="212"/>
    </row>
    <row r="27" spans="1:10" s="113" customFormat="1">
      <c r="A27" s="94" t="s">
        <v>65</v>
      </c>
      <c r="B27" s="94"/>
      <c r="C27" s="122" t="s">
        <v>66</v>
      </c>
      <c r="D27" s="233" t="s">
        <v>67</v>
      </c>
      <c r="E27" s="225" t="s">
        <v>291</v>
      </c>
      <c r="F27" s="225" t="s">
        <v>292</v>
      </c>
      <c r="G27" s="225" t="s">
        <v>293</v>
      </c>
      <c r="I27" s="114"/>
      <c r="J27" s="114"/>
    </row>
    <row r="28" spans="1:10">
      <c r="C28" s="123"/>
      <c r="G28" s="224"/>
    </row>
    <row r="29" spans="1:10" s="145" customFormat="1" ht="16.5" thickBot="1">
      <c r="A29" s="142"/>
      <c r="B29" s="143" t="s">
        <v>240</v>
      </c>
      <c r="C29" s="144" t="s">
        <v>413</v>
      </c>
      <c r="D29" s="234"/>
      <c r="E29" s="226"/>
      <c r="F29" s="234"/>
      <c r="G29" s="226"/>
    </row>
    <row r="30" spans="1:10">
      <c r="A30" s="131"/>
      <c r="B30" s="105"/>
    </row>
    <row r="31" spans="1:10" s="338" customFormat="1" ht="168">
      <c r="A31" s="344" t="str">
        <f>$B$29</f>
        <v>VI.</v>
      </c>
      <c r="B31" s="343">
        <f>1</f>
        <v>1</v>
      </c>
      <c r="C31" s="290" t="s">
        <v>554</v>
      </c>
      <c r="D31" s="347" t="s">
        <v>236</v>
      </c>
      <c r="E31" s="347">
        <v>8</v>
      </c>
      <c r="F31" s="519"/>
      <c r="G31" s="346">
        <f>IF(OSNOVA!$B$43=1,E31*F31,"")</f>
        <v>0</v>
      </c>
      <c r="H31" s="339"/>
    </row>
    <row r="32" spans="1:10" s="338" customFormat="1" ht="12">
      <c r="A32" s="344"/>
      <c r="B32" s="343"/>
      <c r="C32" s="290"/>
      <c r="D32" s="347"/>
      <c r="E32" s="347"/>
      <c r="F32" s="519"/>
      <c r="G32" s="346"/>
      <c r="H32" s="339"/>
    </row>
    <row r="33" spans="1:10" s="338" customFormat="1" ht="168">
      <c r="A33" s="344" t="str">
        <f>$B$29</f>
        <v>VI.</v>
      </c>
      <c r="B33" s="343">
        <f>COUNT($A$30:B32)+1</f>
        <v>2</v>
      </c>
      <c r="C33" s="290" t="s">
        <v>556</v>
      </c>
      <c r="D33" s="347" t="s">
        <v>236</v>
      </c>
      <c r="E33" s="347">
        <v>10.5</v>
      </c>
      <c r="F33" s="519"/>
      <c r="G33" s="346">
        <f>IF(OSNOVA!$B$43=1,E33*F33,"")</f>
        <v>0</v>
      </c>
      <c r="H33" s="339"/>
    </row>
    <row r="34" spans="1:10" s="338" customFormat="1">
      <c r="A34" s="344"/>
      <c r="B34" s="343"/>
      <c r="C34" s="292"/>
      <c r="D34" s="347"/>
      <c r="E34" s="347"/>
      <c r="F34" s="519"/>
      <c r="G34" s="346"/>
      <c r="H34" s="339"/>
      <c r="I34" s="342"/>
      <c r="J34" s="340"/>
    </row>
    <row r="35" spans="1:10" s="338" customFormat="1" ht="168">
      <c r="A35" s="344" t="str">
        <f>$B$29</f>
        <v>VI.</v>
      </c>
      <c r="B35" s="343">
        <f>COUNT($A$30:B34)+1</f>
        <v>3</v>
      </c>
      <c r="C35" s="290" t="s">
        <v>555</v>
      </c>
      <c r="D35" s="347" t="s">
        <v>236</v>
      </c>
      <c r="E35" s="347">
        <v>139.30000000000001</v>
      </c>
      <c r="F35" s="519"/>
      <c r="G35" s="346">
        <f>IF(OSNOVA!$B$43=1,E35*F35,"")</f>
        <v>0</v>
      </c>
      <c r="H35" s="339"/>
      <c r="I35" s="342"/>
      <c r="J35" s="340"/>
    </row>
    <row r="36" spans="1:10" s="338" customFormat="1">
      <c r="A36" s="344"/>
      <c r="B36" s="343"/>
      <c r="C36" s="292"/>
      <c r="D36" s="347"/>
      <c r="E36" s="347"/>
      <c r="F36" s="519"/>
      <c r="G36" s="346"/>
      <c r="H36" s="339"/>
      <c r="I36" s="342"/>
      <c r="J36" s="340"/>
    </row>
    <row r="37" spans="1:10" s="338" customFormat="1" ht="84">
      <c r="A37" s="344" t="str">
        <f>$B$29</f>
        <v>VI.</v>
      </c>
      <c r="B37" s="343">
        <f>COUNT($A$30:B36)+1</f>
        <v>4</v>
      </c>
      <c r="C37" s="290" t="s">
        <v>557</v>
      </c>
      <c r="D37" s="347" t="s">
        <v>236</v>
      </c>
      <c r="E37" s="347">
        <v>136.6</v>
      </c>
      <c r="F37" s="519"/>
      <c r="G37" s="346">
        <f>IF(OSNOVA!$B$43=1,E37*F37,"")</f>
        <v>0</v>
      </c>
      <c r="H37" s="339"/>
      <c r="I37" s="342"/>
      <c r="J37" s="340"/>
    </row>
    <row r="38" spans="1:10" s="338" customFormat="1">
      <c r="A38" s="344"/>
      <c r="B38" s="343"/>
      <c r="C38" s="292"/>
      <c r="D38" s="347"/>
      <c r="E38" s="347"/>
      <c r="F38" s="519"/>
      <c r="G38" s="346"/>
      <c r="H38" s="339"/>
      <c r="I38" s="342"/>
      <c r="J38" s="340"/>
    </row>
    <row r="39" spans="1:10" s="338" customFormat="1" ht="168">
      <c r="A39" s="344" t="str">
        <f>$B$29</f>
        <v>VI.</v>
      </c>
      <c r="B39" s="343">
        <f>COUNT($A$30:B38)+1</f>
        <v>5</v>
      </c>
      <c r="C39" s="292" t="s">
        <v>558</v>
      </c>
      <c r="D39" s="347" t="s">
        <v>236</v>
      </c>
      <c r="E39" s="347">
        <f>20+271.7</f>
        <v>291.7</v>
      </c>
      <c r="F39" s="519"/>
      <c r="G39" s="346">
        <f>IF(OSNOVA!$B$43=1,E39*F39,"")</f>
        <v>0</v>
      </c>
      <c r="H39" s="339"/>
      <c r="I39" s="342"/>
      <c r="J39" s="340"/>
    </row>
    <row r="40" spans="1:10" s="338" customFormat="1">
      <c r="A40" s="344"/>
      <c r="B40" s="343"/>
      <c r="C40" s="292"/>
      <c r="D40" s="347"/>
      <c r="E40" s="347"/>
      <c r="F40" s="519"/>
      <c r="G40" s="346"/>
      <c r="H40" s="339"/>
      <c r="I40" s="342"/>
      <c r="J40" s="340"/>
    </row>
    <row r="41" spans="1:10" s="338" customFormat="1" ht="168">
      <c r="A41" s="344" t="str">
        <f>$B$29</f>
        <v>VI.</v>
      </c>
      <c r="B41" s="343">
        <f>COUNT($A$30:B40)+1</f>
        <v>6</v>
      </c>
      <c r="C41" s="292" t="s">
        <v>559</v>
      </c>
      <c r="D41" s="347" t="s">
        <v>236</v>
      </c>
      <c r="E41" s="347">
        <f>625.3-271.7</f>
        <v>353.6</v>
      </c>
      <c r="F41" s="519"/>
      <c r="G41" s="346">
        <f>IF(OSNOVA!$B$43=1,E41*F41,"")</f>
        <v>0</v>
      </c>
      <c r="H41" s="339"/>
      <c r="I41" s="342"/>
      <c r="J41" s="340"/>
    </row>
    <row r="42" spans="1:10" s="338" customFormat="1">
      <c r="A42" s="344"/>
      <c r="B42" s="343"/>
      <c r="C42" s="292"/>
      <c r="D42" s="347"/>
      <c r="E42" s="347"/>
      <c r="F42" s="519"/>
      <c r="G42" s="346"/>
      <c r="H42" s="339"/>
      <c r="I42" s="342"/>
      <c r="J42" s="340"/>
    </row>
    <row r="43" spans="1:10" s="338" customFormat="1" ht="180">
      <c r="A43" s="344" t="str">
        <f>$B$29</f>
        <v>VI.</v>
      </c>
      <c r="B43" s="343">
        <f>COUNT($A$30:B42)+1</f>
        <v>7</v>
      </c>
      <c r="C43" s="249" t="s">
        <v>1107</v>
      </c>
      <c r="D43" s="345" t="s">
        <v>236</v>
      </c>
      <c r="E43" s="347">
        <v>69.5</v>
      </c>
      <c r="F43" s="519"/>
      <c r="G43" s="346">
        <f>IF(OSNOVA!$B$43=1,E43*F43,"")</f>
        <v>0</v>
      </c>
      <c r="H43" s="339"/>
      <c r="I43" s="342"/>
      <c r="J43" s="340"/>
    </row>
    <row r="44" spans="1:10" s="338" customFormat="1">
      <c r="A44" s="344"/>
      <c r="B44" s="343"/>
      <c r="C44" s="292"/>
      <c r="D44" s="347"/>
      <c r="E44" s="347"/>
      <c r="F44" s="519"/>
      <c r="G44" s="346"/>
      <c r="H44" s="339"/>
      <c r="I44" s="342"/>
      <c r="J44" s="340"/>
    </row>
    <row r="45" spans="1:10" s="338" customFormat="1" ht="168">
      <c r="A45" s="344" t="str">
        <f>$B$29</f>
        <v>VI.</v>
      </c>
      <c r="B45" s="343">
        <f>COUNT($A$30:B44)+1</f>
        <v>8</v>
      </c>
      <c r="C45" s="292" t="s">
        <v>560</v>
      </c>
      <c r="D45" s="347" t="s">
        <v>236</v>
      </c>
      <c r="E45" s="347">
        <v>2141.1999999999998</v>
      </c>
      <c r="F45" s="519"/>
      <c r="G45" s="346">
        <f>IF(OSNOVA!$B$43=1,E45*F45,"")</f>
        <v>0</v>
      </c>
      <c r="H45" s="339"/>
      <c r="I45" s="342"/>
      <c r="J45" s="340"/>
    </row>
    <row r="46" spans="1:10" s="338" customFormat="1">
      <c r="A46" s="344"/>
      <c r="B46" s="343"/>
      <c r="C46" s="292"/>
      <c r="D46" s="347"/>
      <c r="E46" s="347"/>
      <c r="F46" s="519"/>
      <c r="G46" s="346"/>
      <c r="H46" s="339"/>
      <c r="I46" s="342"/>
      <c r="J46" s="340"/>
    </row>
    <row r="47" spans="1:10" s="338" customFormat="1" ht="168">
      <c r="A47" s="344" t="str">
        <f>$B$29</f>
        <v>VI.</v>
      </c>
      <c r="B47" s="343">
        <f>COUNT($A$30:B46)+1</f>
        <v>9</v>
      </c>
      <c r="C47" s="292" t="s">
        <v>562</v>
      </c>
      <c r="D47" s="347" t="s">
        <v>236</v>
      </c>
      <c r="E47" s="347">
        <v>8.3000000000000007</v>
      </c>
      <c r="F47" s="519"/>
      <c r="G47" s="346">
        <f>IF(OSNOVA!$B$43=1,E47*F47,"")</f>
        <v>0</v>
      </c>
      <c r="H47" s="339"/>
      <c r="I47" s="342"/>
      <c r="J47" s="340"/>
    </row>
    <row r="48" spans="1:10" s="338" customFormat="1">
      <c r="A48" s="344"/>
      <c r="B48" s="343"/>
      <c r="C48" s="292"/>
      <c r="D48" s="347"/>
      <c r="E48" s="347"/>
      <c r="F48" s="519"/>
      <c r="G48" s="346"/>
      <c r="H48" s="339"/>
      <c r="I48" s="342"/>
      <c r="J48" s="340"/>
    </row>
    <row r="49" spans="1:10" s="338" customFormat="1" ht="180">
      <c r="A49" s="344" t="str">
        <f>$B$29</f>
        <v>VI.</v>
      </c>
      <c r="B49" s="343">
        <f>COUNT($A$30:B48)+1</f>
        <v>10</v>
      </c>
      <c r="C49" s="292" t="s">
        <v>561</v>
      </c>
      <c r="D49" s="347" t="s">
        <v>236</v>
      </c>
      <c r="E49" s="347">
        <v>240.4</v>
      </c>
      <c r="F49" s="519"/>
      <c r="G49" s="346">
        <f>IF(OSNOVA!$B$43=1,E49*F49,"")</f>
        <v>0</v>
      </c>
      <c r="H49" s="339"/>
      <c r="I49" s="342"/>
      <c r="J49" s="340"/>
    </row>
    <row r="50" spans="1:10" s="338" customFormat="1">
      <c r="A50" s="344"/>
      <c r="B50" s="343"/>
      <c r="C50" s="292"/>
      <c r="D50" s="347"/>
      <c r="E50" s="347"/>
      <c r="F50" s="519"/>
      <c r="G50" s="346"/>
      <c r="H50" s="339"/>
      <c r="I50" s="342"/>
      <c r="J50" s="340"/>
    </row>
    <row r="51" spans="1:10" s="338" customFormat="1" ht="84">
      <c r="A51" s="344" t="str">
        <f>$B$29</f>
        <v>VI.</v>
      </c>
      <c r="B51" s="343">
        <f>COUNT($A$30:B50)+1</f>
        <v>11</v>
      </c>
      <c r="C51" s="348" t="s">
        <v>563</v>
      </c>
      <c r="D51" s="347" t="s">
        <v>236</v>
      </c>
      <c r="E51" s="347">
        <v>240.4</v>
      </c>
      <c r="F51" s="519"/>
      <c r="G51" s="346">
        <f>IF(OSNOVA!$B$43=1,E51*F51,"")</f>
        <v>0</v>
      </c>
      <c r="H51" s="339"/>
      <c r="I51" s="342"/>
      <c r="J51" s="340"/>
    </row>
    <row r="52" spans="1:10" s="338" customFormat="1">
      <c r="A52" s="344"/>
      <c r="B52" s="343"/>
      <c r="C52" s="348"/>
      <c r="D52" s="347"/>
      <c r="E52" s="347"/>
      <c r="F52" s="519"/>
      <c r="G52" s="346"/>
      <c r="H52" s="339"/>
      <c r="I52" s="342"/>
      <c r="J52" s="340"/>
    </row>
    <row r="53" spans="1:10" s="338" customFormat="1" ht="180">
      <c r="A53" s="344" t="str">
        <f>$B$29</f>
        <v>VI.</v>
      </c>
      <c r="B53" s="343">
        <f>COUNT($A$30:B52)+1</f>
        <v>12</v>
      </c>
      <c r="C53" s="292" t="s">
        <v>564</v>
      </c>
      <c r="D53" s="347" t="s">
        <v>236</v>
      </c>
      <c r="E53" s="347">
        <f>E51</f>
        <v>240.4</v>
      </c>
      <c r="F53" s="519"/>
      <c r="G53" s="346">
        <f>IF(OSNOVA!$B$43=1,E53*F53,"")</f>
        <v>0</v>
      </c>
      <c r="H53" s="339"/>
      <c r="I53" s="342"/>
      <c r="J53" s="340"/>
    </row>
    <row r="54" spans="1:10" s="338" customFormat="1">
      <c r="A54" s="344"/>
      <c r="B54" s="343"/>
      <c r="D54" s="347"/>
      <c r="E54" s="347"/>
      <c r="F54" s="519"/>
      <c r="G54" s="346"/>
      <c r="H54" s="339"/>
      <c r="I54" s="342"/>
      <c r="J54" s="340"/>
    </row>
    <row r="55" spans="1:10" s="338" customFormat="1" ht="216">
      <c r="A55" s="344" t="str">
        <f>$B$29</f>
        <v>VI.</v>
      </c>
      <c r="B55" s="343">
        <f>COUNT($A$30:B53)+1</f>
        <v>13</v>
      </c>
      <c r="C55" s="238" t="s">
        <v>1120</v>
      </c>
      <c r="D55" s="347" t="s">
        <v>236</v>
      </c>
      <c r="E55" s="347">
        <f>E31+E33+E35+20+E41+E45+E47+E53+27</f>
        <v>2948.3</v>
      </c>
      <c r="F55" s="519"/>
      <c r="G55" s="346">
        <f>IF(OSNOVA!$B$43=1,E55*F55,"")</f>
        <v>0</v>
      </c>
      <c r="H55" s="339"/>
      <c r="I55" s="342"/>
      <c r="J55" s="340"/>
    </row>
    <row r="56" spans="1:10" s="338" customFormat="1">
      <c r="A56" s="344"/>
      <c r="B56" s="343"/>
      <c r="C56" s="238"/>
      <c r="D56" s="347"/>
      <c r="E56" s="347"/>
      <c r="F56" s="519"/>
      <c r="G56" s="346"/>
      <c r="H56" s="339"/>
      <c r="I56" s="342"/>
      <c r="J56" s="340"/>
    </row>
    <row r="57" spans="1:10" s="338" customFormat="1" ht="72">
      <c r="A57" s="344" t="str">
        <f>$B$29</f>
        <v>VI.</v>
      </c>
      <c r="B57" s="343">
        <f>COUNT($A$30:B55)+1</f>
        <v>14</v>
      </c>
      <c r="C57" s="352" t="s">
        <v>1121</v>
      </c>
      <c r="D57" s="347" t="s">
        <v>295</v>
      </c>
      <c r="E57" s="347">
        <v>331.3</v>
      </c>
      <c r="F57" s="519"/>
      <c r="G57" s="346">
        <f>IF(OSNOVA!$B$43=1,E57*F57,"")</f>
        <v>0</v>
      </c>
      <c r="H57" s="339"/>
      <c r="I57" s="342"/>
      <c r="J57" s="340"/>
    </row>
    <row r="58" spans="1:10" s="338" customFormat="1">
      <c r="A58" s="344"/>
      <c r="B58" s="343"/>
      <c r="C58" s="352"/>
      <c r="D58" s="347"/>
      <c r="E58" s="347"/>
      <c r="F58" s="519"/>
      <c r="G58" s="346"/>
      <c r="H58" s="339"/>
      <c r="I58" s="342"/>
      <c r="J58" s="340"/>
    </row>
    <row r="59" spans="1:10" s="338" customFormat="1" ht="48">
      <c r="A59" s="344" t="str">
        <f>$B$29</f>
        <v>VI.</v>
      </c>
      <c r="B59" s="343">
        <f>COUNT($A$30:B57)+1</f>
        <v>15</v>
      </c>
      <c r="C59" s="238" t="s">
        <v>1129</v>
      </c>
      <c r="D59" s="347" t="s">
        <v>218</v>
      </c>
      <c r="E59" s="347">
        <v>1</v>
      </c>
      <c r="F59" s="519"/>
      <c r="G59" s="346">
        <f>IF(OSNOVA!$B$43=1,E59*F59,"")</f>
        <v>0</v>
      </c>
      <c r="H59" s="339"/>
      <c r="I59" s="342"/>
      <c r="J59" s="340"/>
    </row>
    <row r="60" spans="1:10" s="338" customFormat="1">
      <c r="A60" s="344"/>
      <c r="B60" s="343"/>
      <c r="C60" s="336"/>
      <c r="D60" s="347"/>
      <c r="E60" s="347"/>
      <c r="F60" s="519"/>
      <c r="G60" s="346"/>
      <c r="H60" s="339"/>
      <c r="I60" s="342"/>
      <c r="J60" s="340"/>
    </row>
    <row r="61" spans="1:10" s="338" customFormat="1" ht="48">
      <c r="A61" s="344" t="str">
        <f>$B$29</f>
        <v>VI.</v>
      </c>
      <c r="B61" s="343">
        <f>COUNT($A$30:B59)+1</f>
        <v>16</v>
      </c>
      <c r="C61" s="238" t="s">
        <v>668</v>
      </c>
      <c r="D61" s="347" t="s">
        <v>218</v>
      </c>
      <c r="E61" s="347">
        <v>1</v>
      </c>
      <c r="F61" s="519"/>
      <c r="G61" s="346">
        <f>IF(OSNOVA!$B$43=1,E61*F61,"")</f>
        <v>0</v>
      </c>
      <c r="H61" s="339"/>
      <c r="I61" s="342"/>
      <c r="J61" s="340"/>
    </row>
    <row r="62" spans="1:10" s="338" customFormat="1">
      <c r="A62" s="344"/>
      <c r="B62" s="343"/>
      <c r="C62" s="238"/>
      <c r="D62" s="347"/>
      <c r="E62" s="347"/>
      <c r="F62" s="519"/>
      <c r="G62" s="346"/>
      <c r="H62" s="339"/>
      <c r="I62" s="342"/>
      <c r="J62" s="340"/>
    </row>
    <row r="63" spans="1:10" s="338" customFormat="1" ht="120">
      <c r="A63" s="344" t="str">
        <f>$B$29</f>
        <v>VI.</v>
      </c>
      <c r="B63" s="343">
        <f>COUNT($A$30:B61)+1</f>
        <v>17</v>
      </c>
      <c r="C63" s="290" t="s">
        <v>565</v>
      </c>
      <c r="D63" s="347" t="s">
        <v>236</v>
      </c>
      <c r="E63" s="347">
        <v>175.3</v>
      </c>
      <c r="F63" s="519"/>
      <c r="G63" s="346">
        <f>IF(OSNOVA!$B$43=1,E63*F63,"")</f>
        <v>0</v>
      </c>
      <c r="H63" s="339"/>
      <c r="I63" s="342"/>
      <c r="J63" s="340"/>
    </row>
    <row r="64" spans="1:10" s="338" customFormat="1">
      <c r="A64" s="344"/>
      <c r="B64" s="343"/>
      <c r="C64" s="249"/>
      <c r="D64" s="347"/>
      <c r="E64" s="347"/>
      <c r="F64" s="346"/>
      <c r="G64" s="346"/>
      <c r="H64" s="339"/>
      <c r="I64" s="342"/>
      <c r="J64" s="340"/>
    </row>
    <row r="65" spans="1:10" s="338" customFormat="1" ht="13.5" thickBot="1">
      <c r="A65" s="133"/>
      <c r="B65" s="130"/>
      <c r="C65" s="242"/>
      <c r="D65" s="227"/>
      <c r="E65" s="126" t="str">
        <f>CONCATENATE(B29," ",C29," - SKUPAJ:")</f>
        <v>VI. Fasaderska dela - SKUPAJ:</v>
      </c>
      <c r="F65" s="235"/>
      <c r="G65" s="216">
        <f>IF(OSNOVA!$B$43=1,SUM(G30:G64),"")</f>
        <v>0</v>
      </c>
      <c r="H65" s="339"/>
      <c r="I65" s="342"/>
      <c r="J65" s="340"/>
    </row>
    <row r="69" spans="1:10">
      <c r="C69" s="291"/>
    </row>
    <row r="70" spans="1:10">
      <c r="C70" s="291"/>
    </row>
    <row r="71" spans="1:10">
      <c r="C71" s="291"/>
    </row>
    <row r="74" spans="1:10">
      <c r="C74" s="284"/>
    </row>
    <row r="75" spans="1:10">
      <c r="C75" s="348"/>
    </row>
    <row r="76" spans="1:10">
      <c r="C76" s="341"/>
    </row>
  </sheetData>
  <sheetProtection algorithmName="SHA-512" hashValue="ElNryIPt72k5CqZ6Z79ZUzHjgmR6tnLwXqkODDohMSV5NAQVv+grP6B6XCKkgxSArKlWmcxBKZZEqECeaEvsgg==" saltValue="cyZQskX6t5se3wRIfVwLUg==" spinCount="100000" sheet="1" objects="1" scenarios="1"/>
  <mergeCells count="18">
    <mergeCell ref="C23:G23"/>
    <mergeCell ref="C24:G24"/>
    <mergeCell ref="C17:G17"/>
    <mergeCell ref="C11:G11"/>
    <mergeCell ref="C18:G18"/>
    <mergeCell ref="C19:G19"/>
    <mergeCell ref="C20:G20"/>
    <mergeCell ref="C21:G21"/>
    <mergeCell ref="C22:G22"/>
    <mergeCell ref="C13:G13"/>
    <mergeCell ref="C14:G14"/>
    <mergeCell ref="C15:G15"/>
    <mergeCell ref="C16:G16"/>
    <mergeCell ref="C7:G7"/>
    <mergeCell ref="C8:G8"/>
    <mergeCell ref="C9:G9"/>
    <mergeCell ref="C10:G10"/>
    <mergeCell ref="C12:G12"/>
  </mergeCells>
  <pageMargins left="0.98425196850393704" right="0.39370078740157483" top="0.98425196850393704" bottom="0.74803149606299213" header="0" footer="0.39370078740157483"/>
  <pageSetup paperSize="9" firstPageNumber="0" orientation="portrait" horizontalDpi="300" verticalDpi="300" r:id="rId1"/>
  <headerFooter alignWithMargins="0">
    <oddHeader xml:space="preserve">&amp;L
</oddHeader>
    <oddFooter>&amp;C&amp;6 &amp; List: &amp;A&amp;L&amp;9&amp;R&amp;R &amp; &amp;9 &amp; List: &amp;A_x000D_&amp;R &amp; &amp;9 &amp; Stran: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J108"/>
  <sheetViews>
    <sheetView view="pageBreakPreview" topLeftCell="A18" zoomScale="120" zoomScaleNormal="100" zoomScaleSheetLayoutView="120" workbookViewId="0">
      <selection activeCell="N33" sqref="N33"/>
    </sheetView>
  </sheetViews>
  <sheetFormatPr defaultRowHeight="12.75"/>
  <cols>
    <col min="1" max="1" width="3.140625" style="77" customWidth="1"/>
    <col min="2" max="2" width="4.42578125" style="77" customWidth="1"/>
    <col min="3" max="3" width="43.7109375" style="104" customWidth="1"/>
    <col min="4" max="4" width="6.28515625" style="232" customWidth="1"/>
    <col min="5" max="5" width="7.5703125" style="224" customWidth="1"/>
    <col min="6" max="6" width="9.5703125" style="232" customWidth="1"/>
    <col min="7" max="7" width="13.85546875" style="232" customWidth="1"/>
    <col min="8" max="8" width="2.5703125" style="341" bestFit="1" customWidth="1"/>
    <col min="9" max="9" width="9.140625" style="341"/>
    <col min="10" max="10" width="9" style="341" customWidth="1"/>
    <col min="11" max="16384" width="9.140625" style="341"/>
  </cols>
  <sheetData>
    <row r="1" spans="1:7" s="115" customFormat="1" ht="18">
      <c r="A1" s="100" t="str">
        <f>+OSNOVA!A2</f>
        <v>POPIS DEL</v>
      </c>
      <c r="C1" s="100"/>
      <c r="D1" s="230"/>
      <c r="E1" s="222"/>
      <c r="F1" s="230"/>
      <c r="G1" s="230"/>
    </row>
    <row r="2" spans="1:7" s="115" customFormat="1" ht="18">
      <c r="A2" s="100"/>
      <c r="B2" s="100"/>
      <c r="C2" s="100"/>
      <c r="D2" s="230"/>
      <c r="E2" s="222"/>
      <c r="F2" s="230"/>
      <c r="G2" s="230"/>
    </row>
    <row r="3" spans="1:7" s="115" customFormat="1" ht="18">
      <c r="A3" s="100" t="str">
        <f>+OZN</f>
        <v>3.</v>
      </c>
      <c r="C3" s="100" t="str">
        <f>+DEL</f>
        <v>GRADBENOOBRTNIŠKA DELA</v>
      </c>
      <c r="D3" s="230"/>
      <c r="E3" s="222"/>
      <c r="F3" s="230"/>
      <c r="G3" s="230"/>
    </row>
    <row r="4" spans="1:7" s="115" customFormat="1" ht="18">
      <c r="A4" s="100"/>
      <c r="B4" s="99"/>
      <c r="C4" s="100"/>
      <c r="D4" s="230"/>
      <c r="E4" s="222"/>
      <c r="F4" s="230"/>
      <c r="G4" s="230"/>
    </row>
    <row r="5" spans="1:7" s="139" customFormat="1" ht="18">
      <c r="A5" s="189" t="str">
        <f>OSNOVA!J31</f>
        <v>B.</v>
      </c>
      <c r="B5" s="135"/>
      <c r="C5" s="134" t="str">
        <f>OSNOVA!K31</f>
        <v>OBRTNIŠKA DELA</v>
      </c>
      <c r="D5" s="231"/>
      <c r="E5" s="223"/>
      <c r="F5" s="231"/>
      <c r="G5" s="231"/>
    </row>
    <row r="6" spans="1:7">
      <c r="A6" s="93" t="s">
        <v>192</v>
      </c>
      <c r="B6" s="93"/>
      <c r="C6" s="341"/>
    </row>
    <row r="7" spans="1:7">
      <c r="A7" s="93"/>
      <c r="B7" s="260" t="s">
        <v>205</v>
      </c>
      <c r="C7" s="584" t="s">
        <v>215</v>
      </c>
      <c r="D7" s="584"/>
      <c r="E7" s="584"/>
      <c r="F7" s="584"/>
      <c r="G7" s="584"/>
    </row>
    <row r="8" spans="1:7" ht="38.25" customHeight="1">
      <c r="A8" s="93"/>
      <c r="B8" s="266" t="s">
        <v>205</v>
      </c>
      <c r="C8" s="584" t="s">
        <v>142</v>
      </c>
      <c r="D8" s="584"/>
      <c r="E8" s="584"/>
      <c r="F8" s="584"/>
      <c r="G8" s="584"/>
    </row>
    <row r="9" spans="1:7">
      <c r="A9" s="93"/>
      <c r="B9" s="265" t="s">
        <v>205</v>
      </c>
      <c r="C9" s="582" t="s">
        <v>68</v>
      </c>
      <c r="D9" s="582"/>
      <c r="E9" s="582"/>
      <c r="F9" s="582"/>
      <c r="G9" s="582"/>
    </row>
    <row r="10" spans="1:7" ht="25.5" customHeight="1">
      <c r="A10" s="93"/>
      <c r="B10" s="265" t="s">
        <v>205</v>
      </c>
      <c r="C10" s="582" t="s">
        <v>181</v>
      </c>
      <c r="D10" s="582"/>
      <c r="E10" s="582"/>
      <c r="F10" s="582"/>
      <c r="G10" s="582"/>
    </row>
    <row r="11" spans="1:7">
      <c r="A11" s="93"/>
      <c r="B11" s="265" t="s">
        <v>205</v>
      </c>
      <c r="C11" s="596" t="s">
        <v>6</v>
      </c>
      <c r="D11" s="596"/>
      <c r="E11" s="596"/>
      <c r="F11" s="596"/>
      <c r="G11" s="596"/>
    </row>
    <row r="12" spans="1:7" ht="25.5" customHeight="1">
      <c r="A12" s="93"/>
      <c r="B12" s="265" t="s">
        <v>205</v>
      </c>
      <c r="C12" s="596" t="s">
        <v>7</v>
      </c>
      <c r="D12" s="596"/>
      <c r="E12" s="596"/>
      <c r="F12" s="596"/>
      <c r="G12" s="596"/>
    </row>
    <row r="13" spans="1:7">
      <c r="A13" s="93"/>
      <c r="B13" s="265" t="s">
        <v>205</v>
      </c>
      <c r="C13" s="601" t="s">
        <v>8</v>
      </c>
      <c r="D13" s="601"/>
      <c r="E13" s="601"/>
      <c r="F13" s="601"/>
      <c r="G13" s="601"/>
    </row>
    <row r="14" spans="1:7">
      <c r="A14" s="93"/>
      <c r="B14" s="265" t="s">
        <v>205</v>
      </c>
      <c r="C14" s="601" t="s">
        <v>313</v>
      </c>
      <c r="D14" s="601"/>
      <c r="E14" s="601"/>
      <c r="F14" s="601"/>
      <c r="G14" s="601"/>
    </row>
    <row r="15" spans="1:7">
      <c r="A15" s="93"/>
      <c r="B15" s="265" t="s">
        <v>205</v>
      </c>
      <c r="C15" s="596" t="s">
        <v>314</v>
      </c>
      <c r="D15" s="596"/>
      <c r="E15" s="596"/>
      <c r="F15" s="596"/>
      <c r="G15" s="596"/>
    </row>
    <row r="16" spans="1:7">
      <c r="A16" s="93"/>
      <c r="B16" s="265" t="s">
        <v>205</v>
      </c>
      <c r="C16" s="601" t="s">
        <v>315</v>
      </c>
      <c r="D16" s="601"/>
      <c r="E16" s="601"/>
      <c r="F16" s="601"/>
      <c r="G16" s="601"/>
    </row>
    <row r="17" spans="1:10" ht="39" customHeight="1">
      <c r="A17" s="93"/>
      <c r="B17" s="265" t="s">
        <v>205</v>
      </c>
      <c r="C17" s="601" t="s">
        <v>316</v>
      </c>
      <c r="D17" s="601"/>
      <c r="E17" s="601"/>
      <c r="F17" s="601"/>
      <c r="G17" s="601"/>
    </row>
    <row r="18" spans="1:10" ht="24" customHeight="1">
      <c r="A18" s="93"/>
      <c r="B18" s="265" t="s">
        <v>205</v>
      </c>
      <c r="C18" s="601" t="s">
        <v>317</v>
      </c>
      <c r="D18" s="601"/>
      <c r="E18" s="601"/>
      <c r="F18" s="601"/>
      <c r="G18" s="601"/>
    </row>
    <row r="19" spans="1:10" ht="24.75" customHeight="1">
      <c r="A19" s="93"/>
      <c r="B19" s="265" t="s">
        <v>205</v>
      </c>
      <c r="C19" s="601" t="s">
        <v>61</v>
      </c>
      <c r="D19" s="601"/>
      <c r="E19" s="601"/>
      <c r="F19" s="601"/>
      <c r="G19" s="601"/>
    </row>
    <row r="20" spans="1:10">
      <c r="A20" s="93"/>
      <c r="B20" s="260"/>
      <c r="C20" s="610" t="s">
        <v>162</v>
      </c>
      <c r="D20" s="610"/>
      <c r="E20" s="610"/>
      <c r="F20" s="610"/>
      <c r="G20" s="610"/>
    </row>
    <row r="21" spans="1:10">
      <c r="A21" s="93"/>
      <c r="B21" s="265" t="s">
        <v>205</v>
      </c>
      <c r="C21" s="580" t="s">
        <v>62</v>
      </c>
      <c r="D21" s="580"/>
      <c r="E21" s="580"/>
      <c r="F21" s="580"/>
      <c r="G21" s="580"/>
    </row>
    <row r="22" spans="1:10" ht="24.75" customHeight="1">
      <c r="A22" s="93"/>
      <c r="B22" s="265" t="s">
        <v>205</v>
      </c>
      <c r="C22" s="596" t="s">
        <v>457</v>
      </c>
      <c r="D22" s="596"/>
      <c r="E22" s="596"/>
      <c r="F22" s="596"/>
      <c r="G22" s="596"/>
    </row>
    <row r="23" spans="1:10">
      <c r="A23" s="93"/>
      <c r="B23" s="260" t="s">
        <v>205</v>
      </c>
      <c r="C23" s="580" t="s">
        <v>228</v>
      </c>
      <c r="D23" s="580"/>
      <c r="E23" s="580"/>
      <c r="F23" s="580"/>
      <c r="G23" s="580"/>
    </row>
    <row r="24" spans="1:10">
      <c r="A24" s="93"/>
      <c r="B24" s="260" t="s">
        <v>205</v>
      </c>
      <c r="C24" s="584" t="s">
        <v>318</v>
      </c>
      <c r="D24" s="584"/>
      <c r="E24" s="584"/>
      <c r="F24" s="584"/>
      <c r="G24" s="584"/>
    </row>
    <row r="25" spans="1:10">
      <c r="A25" s="93"/>
      <c r="B25" s="260" t="s">
        <v>205</v>
      </c>
      <c r="C25" s="580" t="s">
        <v>63</v>
      </c>
      <c r="D25" s="580"/>
      <c r="E25" s="580"/>
      <c r="F25" s="580"/>
      <c r="G25" s="580"/>
    </row>
    <row r="26" spans="1:10">
      <c r="C26" s="580"/>
      <c r="D26" s="580"/>
      <c r="E26" s="580"/>
      <c r="F26" s="580"/>
      <c r="G26" s="580"/>
    </row>
    <row r="27" spans="1:10">
      <c r="A27" s="93" t="s">
        <v>200</v>
      </c>
      <c r="B27" s="93"/>
      <c r="D27" s="212"/>
      <c r="E27" s="212"/>
      <c r="F27" s="212"/>
      <c r="G27" s="212"/>
    </row>
    <row r="28" spans="1:10" s="113" customFormat="1">
      <c r="A28" s="94" t="s">
        <v>65</v>
      </c>
      <c r="B28" s="94"/>
      <c r="C28" s="122" t="s">
        <v>66</v>
      </c>
      <c r="D28" s="233" t="s">
        <v>67</v>
      </c>
      <c r="E28" s="225" t="s">
        <v>291</v>
      </c>
      <c r="F28" s="225" t="s">
        <v>292</v>
      </c>
      <c r="G28" s="225" t="s">
        <v>293</v>
      </c>
      <c r="I28" s="114"/>
      <c r="J28" s="114"/>
    </row>
    <row r="29" spans="1:10">
      <c r="C29" s="123"/>
      <c r="G29" s="224"/>
    </row>
    <row r="30" spans="1:10" s="145" customFormat="1" ht="16.5" thickBot="1">
      <c r="A30" s="142"/>
      <c r="B30" s="143" t="s">
        <v>241</v>
      </c>
      <c r="C30" s="144" t="s">
        <v>245</v>
      </c>
      <c r="D30" s="234"/>
      <c r="E30" s="226"/>
      <c r="F30" s="234"/>
      <c r="G30" s="226"/>
    </row>
    <row r="31" spans="1:10">
      <c r="A31" s="131"/>
      <c r="B31" s="105"/>
      <c r="C31" s="123"/>
      <c r="G31" s="224"/>
    </row>
    <row r="32" spans="1:10" s="338" customFormat="1" ht="108">
      <c r="A32" s="344" t="str">
        <f>$B$30</f>
        <v>VII.</v>
      </c>
      <c r="B32" s="343">
        <f>COUNT($A$31:B31)+1</f>
        <v>1</v>
      </c>
      <c r="C32" s="249" t="s">
        <v>682</v>
      </c>
      <c r="D32" s="347" t="s">
        <v>236</v>
      </c>
      <c r="E32" s="347">
        <f>97.6+8</f>
        <v>105.6</v>
      </c>
      <c r="F32" s="519"/>
      <c r="G32" s="346">
        <f>IF(OSNOVA!$B$43=1,E32*F32,"")</f>
        <v>0</v>
      </c>
      <c r="H32" s="339"/>
      <c r="I32" s="342"/>
      <c r="J32" s="277"/>
    </row>
    <row r="33" spans="1:10" s="338" customFormat="1">
      <c r="A33" s="344"/>
      <c r="B33" s="343"/>
      <c r="C33" s="249"/>
      <c r="D33" s="347"/>
      <c r="E33" s="347"/>
      <c r="F33" s="519"/>
      <c r="G33" s="346"/>
      <c r="H33" s="339"/>
      <c r="I33" s="342"/>
      <c r="J33" s="277"/>
    </row>
    <row r="34" spans="1:10" s="338" customFormat="1" ht="120">
      <c r="A34" s="344" t="str">
        <f>$B$30</f>
        <v>VII.</v>
      </c>
      <c r="B34" s="343">
        <f>COUNT($A$31:B33)+1</f>
        <v>2</v>
      </c>
      <c r="C34" s="249" t="s">
        <v>683</v>
      </c>
      <c r="D34" s="347" t="s">
        <v>236</v>
      </c>
      <c r="E34" s="347">
        <v>33</v>
      </c>
      <c r="F34" s="519"/>
      <c r="G34" s="346">
        <f>IF(OSNOVA!$B$43=1,E34*F34,"")</f>
        <v>0</v>
      </c>
      <c r="H34" s="339"/>
      <c r="I34" s="342"/>
      <c r="J34" s="277"/>
    </row>
    <row r="35" spans="1:10" s="338" customFormat="1">
      <c r="A35" s="344"/>
      <c r="B35" s="343"/>
      <c r="C35" s="249"/>
      <c r="D35" s="347"/>
      <c r="E35" s="347"/>
      <c r="F35" s="519"/>
      <c r="G35" s="346"/>
      <c r="H35" s="339"/>
      <c r="I35" s="342"/>
      <c r="J35" s="277"/>
    </row>
    <row r="36" spans="1:10" s="338" customFormat="1" ht="132">
      <c r="A36" s="344" t="str">
        <f>$B$30</f>
        <v>VII.</v>
      </c>
      <c r="B36" s="343">
        <f>COUNT($A$31:B35)+1</f>
        <v>3</v>
      </c>
      <c r="C36" s="249" t="s">
        <v>830</v>
      </c>
      <c r="D36" s="347" t="s">
        <v>236</v>
      </c>
      <c r="E36" s="347">
        <v>217.2</v>
      </c>
      <c r="F36" s="519"/>
      <c r="G36" s="346">
        <f>IF(OSNOVA!$B$43=1,E36*F36,"")</f>
        <v>0</v>
      </c>
      <c r="H36" s="339"/>
      <c r="I36" s="342"/>
      <c r="J36" s="277"/>
    </row>
    <row r="37" spans="1:10" s="338" customFormat="1">
      <c r="A37" s="344"/>
      <c r="B37" s="343"/>
      <c r="C37" s="249"/>
      <c r="D37" s="347"/>
      <c r="E37" s="347"/>
      <c r="F37" s="519"/>
      <c r="G37" s="346"/>
      <c r="H37" s="339"/>
      <c r="I37" s="342"/>
      <c r="J37" s="277"/>
    </row>
    <row r="38" spans="1:10" s="338" customFormat="1" ht="120">
      <c r="A38" s="344" t="str">
        <f>$B$30</f>
        <v>VII.</v>
      </c>
      <c r="B38" s="343">
        <f>COUNT($A$31:B37)+1</f>
        <v>4</v>
      </c>
      <c r="C38" s="249" t="s">
        <v>690</v>
      </c>
      <c r="D38" s="347" t="s">
        <v>236</v>
      </c>
      <c r="E38" s="347">
        <v>90</v>
      </c>
      <c r="F38" s="519"/>
      <c r="G38" s="346">
        <f>IF(OSNOVA!$B$43=1,E38*F38,"")</f>
        <v>0</v>
      </c>
      <c r="H38" s="339"/>
      <c r="I38" s="342"/>
      <c r="J38" s="277"/>
    </row>
    <row r="39" spans="1:10" s="338" customFormat="1">
      <c r="A39" s="344"/>
      <c r="B39" s="343"/>
      <c r="C39" s="307"/>
      <c r="D39" s="347"/>
      <c r="E39" s="347"/>
      <c r="F39" s="519"/>
      <c r="G39" s="346"/>
      <c r="H39" s="339"/>
      <c r="I39" s="342"/>
      <c r="J39" s="277"/>
    </row>
    <row r="40" spans="1:10" s="338" customFormat="1" ht="120">
      <c r="A40" s="344" t="str">
        <f>$B$30</f>
        <v>VII.</v>
      </c>
      <c r="B40" s="343">
        <f>COUNT($A$31:B39)+1</f>
        <v>5</v>
      </c>
      <c r="C40" s="249" t="s">
        <v>686</v>
      </c>
      <c r="D40" s="347" t="s">
        <v>236</v>
      </c>
      <c r="E40" s="347">
        <v>210.7</v>
      </c>
      <c r="F40" s="519"/>
      <c r="G40" s="346">
        <f>IF(OSNOVA!$B$43=1,E40*F40,"")</f>
        <v>0</v>
      </c>
      <c r="H40" s="339"/>
      <c r="I40" s="342"/>
      <c r="J40" s="277"/>
    </row>
    <row r="41" spans="1:10" s="338" customFormat="1">
      <c r="A41" s="344"/>
      <c r="B41" s="343"/>
      <c r="C41" s="249"/>
      <c r="D41" s="347"/>
      <c r="E41" s="347"/>
      <c r="F41" s="519"/>
      <c r="G41" s="346"/>
      <c r="H41" s="339"/>
      <c r="I41" s="342"/>
      <c r="J41" s="277"/>
    </row>
    <row r="42" spans="1:10" s="338" customFormat="1" ht="132">
      <c r="A42" s="344" t="str">
        <f>$B$30</f>
        <v>VII.</v>
      </c>
      <c r="B42" s="343">
        <f>COUNT($A$31:B41)+1</f>
        <v>6</v>
      </c>
      <c r="C42" s="249" t="s">
        <v>687</v>
      </c>
      <c r="D42" s="347" t="s">
        <v>236</v>
      </c>
      <c r="E42" s="347">
        <v>30.4</v>
      </c>
      <c r="F42" s="519"/>
      <c r="G42" s="346">
        <f>IF(OSNOVA!$B$43=1,E42*F42,"")</f>
        <v>0</v>
      </c>
      <c r="H42" s="339"/>
      <c r="I42" s="342"/>
      <c r="J42" s="277"/>
    </row>
    <row r="43" spans="1:10" s="338" customFormat="1">
      <c r="A43" s="344"/>
      <c r="B43" s="343"/>
      <c r="C43" s="249"/>
      <c r="D43" s="347"/>
      <c r="E43" s="347"/>
      <c r="F43" s="519"/>
      <c r="G43" s="346"/>
      <c r="H43" s="339"/>
      <c r="I43" s="342"/>
      <c r="J43" s="277"/>
    </row>
    <row r="44" spans="1:10" s="338" customFormat="1" ht="132">
      <c r="A44" s="344" t="str">
        <f>$B$30</f>
        <v>VII.</v>
      </c>
      <c r="B44" s="343">
        <f>COUNT($A$31:B43)+1</f>
        <v>7</v>
      </c>
      <c r="C44" s="249" t="s">
        <v>691</v>
      </c>
      <c r="D44" s="347" t="s">
        <v>236</v>
      </c>
      <c r="E44" s="347">
        <v>46.1</v>
      </c>
      <c r="F44" s="519"/>
      <c r="G44" s="346">
        <f>IF(OSNOVA!$B$43=1,E44*F44,"")</f>
        <v>0</v>
      </c>
      <c r="H44" s="339"/>
      <c r="I44" s="342"/>
      <c r="J44" s="277"/>
    </row>
    <row r="45" spans="1:10" s="338" customFormat="1">
      <c r="A45" s="344"/>
      <c r="B45" s="343"/>
      <c r="C45" s="249"/>
      <c r="D45" s="347"/>
      <c r="E45" s="347"/>
      <c r="F45" s="519"/>
      <c r="G45" s="346"/>
      <c r="H45" s="339"/>
      <c r="I45" s="342"/>
      <c r="J45" s="277"/>
    </row>
    <row r="46" spans="1:10" s="338" customFormat="1" ht="120">
      <c r="A46" s="344" t="str">
        <f>$B$30</f>
        <v>VII.</v>
      </c>
      <c r="B46" s="343">
        <f>COUNT($A$31:B45)+1</f>
        <v>8</v>
      </c>
      <c r="C46" s="249" t="s">
        <v>685</v>
      </c>
      <c r="D46" s="347" t="s">
        <v>236</v>
      </c>
      <c r="E46" s="347">
        <v>203.4</v>
      </c>
      <c r="F46" s="519"/>
      <c r="G46" s="346">
        <f>IF(OSNOVA!$B$43=1,E46*F46,"")</f>
        <v>0</v>
      </c>
      <c r="H46" s="339"/>
      <c r="I46" s="342"/>
      <c r="J46" s="277"/>
    </row>
    <row r="47" spans="1:10" s="338" customFormat="1">
      <c r="A47" s="344"/>
      <c r="B47" s="343"/>
      <c r="C47" s="249"/>
      <c r="D47" s="347"/>
      <c r="E47" s="347"/>
      <c r="F47" s="519"/>
      <c r="G47" s="346"/>
      <c r="H47" s="339"/>
      <c r="I47" s="342"/>
      <c r="J47" s="277"/>
    </row>
    <row r="48" spans="1:10" s="338" customFormat="1" ht="120">
      <c r="A48" s="344" t="str">
        <f>$B$30</f>
        <v>VII.</v>
      </c>
      <c r="B48" s="343">
        <f>COUNT($A$31:B47)+1</f>
        <v>9</v>
      </c>
      <c r="C48" s="249" t="s">
        <v>688</v>
      </c>
      <c r="D48" s="347" t="s">
        <v>236</v>
      </c>
      <c r="E48" s="347">
        <v>304.2</v>
      </c>
      <c r="F48" s="519"/>
      <c r="G48" s="346">
        <f>IF(OSNOVA!$B$43=1,E48*F48,"")</f>
        <v>0</v>
      </c>
      <c r="H48" s="339"/>
      <c r="I48" s="342"/>
      <c r="J48" s="277"/>
    </row>
    <row r="49" spans="1:10" s="338" customFormat="1">
      <c r="A49" s="344"/>
      <c r="B49" s="343"/>
      <c r="C49" s="307"/>
      <c r="D49" s="347"/>
      <c r="E49" s="347"/>
      <c r="F49" s="519"/>
      <c r="G49" s="346"/>
      <c r="H49" s="339"/>
      <c r="I49" s="342"/>
      <c r="J49" s="277"/>
    </row>
    <row r="50" spans="1:10" s="338" customFormat="1" ht="120">
      <c r="A50" s="344" t="str">
        <f>$B$30</f>
        <v>VII.</v>
      </c>
      <c r="B50" s="343">
        <f>COUNT($A$31:B49)+1</f>
        <v>10</v>
      </c>
      <c r="C50" s="249" t="s">
        <v>689</v>
      </c>
      <c r="D50" s="347" t="s">
        <v>236</v>
      </c>
      <c r="E50" s="347">
        <v>783.1</v>
      </c>
      <c r="F50" s="519"/>
      <c r="G50" s="346">
        <f>IF(OSNOVA!$B$43=1,E50*F50,"")</f>
        <v>0</v>
      </c>
      <c r="I50" s="342"/>
      <c r="J50" s="277"/>
    </row>
    <row r="51" spans="1:10" s="338" customFormat="1">
      <c r="A51" s="344"/>
      <c r="B51" s="343"/>
      <c r="C51" s="249"/>
      <c r="D51" s="347"/>
      <c r="E51" s="347"/>
      <c r="F51" s="519"/>
      <c r="G51" s="346"/>
      <c r="I51" s="342"/>
      <c r="J51" s="277"/>
    </row>
    <row r="52" spans="1:10" s="338" customFormat="1" ht="120">
      <c r="A52" s="344" t="str">
        <f>$B$30</f>
        <v>VII.</v>
      </c>
      <c r="B52" s="343">
        <f>COUNT($A$31:B51)+1</f>
        <v>11</v>
      </c>
      <c r="C52" s="249" t="s">
        <v>684</v>
      </c>
      <c r="D52" s="347" t="s">
        <v>236</v>
      </c>
      <c r="E52" s="347">
        <v>497.5</v>
      </c>
      <c r="F52" s="519"/>
      <c r="G52" s="346">
        <f>IF(OSNOVA!$B$43=1,E52*F52,"")</f>
        <v>0</v>
      </c>
      <c r="I52" s="342"/>
      <c r="J52" s="277"/>
    </row>
    <row r="53" spans="1:10" s="338" customFormat="1">
      <c r="A53" s="344"/>
      <c r="B53" s="343"/>
      <c r="D53" s="347"/>
      <c r="E53" s="347"/>
      <c r="F53" s="519"/>
      <c r="G53" s="346"/>
      <c r="H53" s="339"/>
      <c r="I53" s="342"/>
      <c r="J53" s="277"/>
    </row>
    <row r="54" spans="1:10" s="338" customFormat="1" ht="84">
      <c r="A54" s="344" t="str">
        <f>$B$30</f>
        <v>VII.</v>
      </c>
      <c r="B54" s="343">
        <f>COUNT($A$31:B53)+1</f>
        <v>12</v>
      </c>
      <c r="C54" s="249" t="s">
        <v>497</v>
      </c>
      <c r="F54" s="540"/>
      <c r="H54" s="339"/>
      <c r="I54" s="342"/>
      <c r="J54" s="277"/>
    </row>
    <row r="55" spans="1:10" s="338" customFormat="1">
      <c r="A55" s="344"/>
      <c r="B55" s="344" t="s">
        <v>205</v>
      </c>
      <c r="C55" s="249" t="s">
        <v>692</v>
      </c>
      <c r="D55" s="347" t="s">
        <v>295</v>
      </c>
      <c r="E55" s="347">
        <v>83</v>
      </c>
      <c r="F55" s="519"/>
      <c r="G55" s="346">
        <f>IF(OSNOVA!$B$43=1,E55*F55,"")</f>
        <v>0</v>
      </c>
      <c r="H55" s="339"/>
      <c r="I55" s="342"/>
      <c r="J55" s="277"/>
    </row>
    <row r="56" spans="1:10" s="338" customFormat="1">
      <c r="A56" s="344"/>
      <c r="B56" s="344" t="s">
        <v>205</v>
      </c>
      <c r="C56" s="249" t="s">
        <v>693</v>
      </c>
      <c r="D56" s="347" t="s">
        <v>295</v>
      </c>
      <c r="E56" s="347">
        <v>329.9</v>
      </c>
      <c r="F56" s="519"/>
      <c r="G56" s="346">
        <f>IF(OSNOVA!$B$43=1,E56*F56,"")</f>
        <v>0</v>
      </c>
      <c r="H56" s="339"/>
      <c r="I56" s="342"/>
      <c r="J56" s="277"/>
    </row>
    <row r="57" spans="1:10" s="338" customFormat="1">
      <c r="A57" s="344"/>
      <c r="B57" s="343"/>
      <c r="C57" s="278"/>
      <c r="F57" s="540"/>
      <c r="H57" s="339"/>
      <c r="I57" s="342"/>
      <c r="J57" s="277"/>
    </row>
    <row r="58" spans="1:10" s="338" customFormat="1" ht="24">
      <c r="A58" s="344" t="str">
        <f>$B$30</f>
        <v>VII.</v>
      </c>
      <c r="B58" s="343">
        <f>COUNT($A$31:B57)+1</f>
        <v>13</v>
      </c>
      <c r="C58" s="348" t="s">
        <v>438</v>
      </c>
      <c r="D58" s="347" t="s">
        <v>295</v>
      </c>
      <c r="E58" s="347">
        <f>66+26</f>
        <v>92</v>
      </c>
      <c r="F58" s="519"/>
      <c r="G58" s="346">
        <f>IF(OSNOVA!$B$43=1,E58*F58,"")</f>
        <v>0</v>
      </c>
      <c r="H58" s="339"/>
      <c r="I58" s="342"/>
      <c r="J58" s="277"/>
    </row>
    <row r="59" spans="1:10" s="338" customFormat="1">
      <c r="A59" s="344"/>
      <c r="B59" s="343"/>
      <c r="C59" s="348"/>
      <c r="D59" s="347"/>
      <c r="E59" s="347"/>
      <c r="F59" s="346"/>
      <c r="G59" s="346"/>
      <c r="H59" s="339"/>
      <c r="I59" s="342"/>
      <c r="J59" s="277"/>
    </row>
    <row r="60" spans="1:10" s="338" customFormat="1" ht="13.5" thickBot="1">
      <c r="A60" s="133"/>
      <c r="B60" s="130"/>
      <c r="C60" s="242"/>
      <c r="D60" s="227"/>
      <c r="E60" s="126" t="str">
        <f>CONCATENATE(B30," ",C30," - SKUPAJ:")</f>
        <v>VII. Keramičarska dela - SKUPAJ:</v>
      </c>
      <c r="F60" s="235"/>
      <c r="G60" s="216">
        <f>IF(OSNOVA!$B$43=1,SUM(G31:G59),"")</f>
        <v>0</v>
      </c>
      <c r="H60" s="339"/>
      <c r="I60" s="342"/>
      <c r="J60" s="277"/>
    </row>
    <row r="61" spans="1:10" s="338" customFormat="1" ht="12">
      <c r="A61" s="85"/>
      <c r="B61" s="85"/>
      <c r="C61" s="86"/>
      <c r="D61" s="212"/>
      <c r="E61" s="213"/>
      <c r="F61" s="212"/>
      <c r="G61" s="212"/>
    </row>
    <row r="62" spans="1:10" s="338" customFormat="1" ht="12">
      <c r="A62" s="85"/>
      <c r="B62" s="85"/>
      <c r="C62" s="86"/>
      <c r="D62" s="212"/>
      <c r="E62" s="213"/>
      <c r="F62" s="212"/>
      <c r="G62" s="212"/>
    </row>
    <row r="63" spans="1:10" s="338" customFormat="1" ht="12">
      <c r="A63" s="85"/>
      <c r="B63" s="85"/>
      <c r="C63" s="86"/>
      <c r="D63" s="212"/>
      <c r="E63" s="213"/>
      <c r="F63" s="212"/>
      <c r="G63" s="212"/>
    </row>
    <row r="64" spans="1:10" s="338" customFormat="1" ht="12">
      <c r="A64" s="85"/>
      <c r="B64" s="85"/>
      <c r="C64" s="86"/>
      <c r="D64" s="212"/>
      <c r="E64" s="213"/>
      <c r="F64" s="212"/>
      <c r="G64" s="212"/>
    </row>
    <row r="65" spans="1:7" s="338" customFormat="1" ht="12">
      <c r="A65" s="85"/>
      <c r="B65" s="85"/>
      <c r="C65" s="86"/>
      <c r="D65" s="212"/>
      <c r="E65" s="213"/>
      <c r="F65" s="212"/>
      <c r="G65" s="212"/>
    </row>
    <row r="66" spans="1:7" s="338" customFormat="1" ht="12">
      <c r="A66" s="85"/>
      <c r="B66" s="85"/>
      <c r="C66" s="86"/>
      <c r="D66" s="212"/>
      <c r="E66" s="213"/>
      <c r="F66" s="212"/>
      <c r="G66" s="212"/>
    </row>
    <row r="67" spans="1:7" s="338" customFormat="1" ht="12">
      <c r="A67" s="85"/>
      <c r="B67" s="85"/>
      <c r="C67" s="86"/>
      <c r="D67" s="212"/>
      <c r="E67" s="213"/>
      <c r="F67" s="212"/>
      <c r="G67" s="212"/>
    </row>
    <row r="68" spans="1:7" s="338" customFormat="1" ht="12">
      <c r="A68" s="85"/>
      <c r="B68" s="85"/>
      <c r="C68" s="86"/>
      <c r="D68" s="212"/>
      <c r="E68" s="213"/>
      <c r="F68" s="212"/>
      <c r="G68" s="212"/>
    </row>
    <row r="69" spans="1:7" s="338" customFormat="1" ht="12">
      <c r="A69" s="85"/>
      <c r="B69" s="85"/>
      <c r="C69" s="86"/>
      <c r="D69" s="212"/>
      <c r="E69" s="213"/>
      <c r="F69" s="212"/>
      <c r="G69" s="212"/>
    </row>
    <row r="70" spans="1:7" s="338" customFormat="1" ht="12">
      <c r="A70" s="85"/>
      <c r="B70" s="85"/>
      <c r="C70" s="86"/>
      <c r="D70" s="212"/>
      <c r="E70" s="213"/>
      <c r="F70" s="212"/>
      <c r="G70" s="212"/>
    </row>
    <row r="71" spans="1:7" s="338" customFormat="1" ht="12">
      <c r="A71" s="85"/>
      <c r="B71" s="85"/>
      <c r="C71" s="86"/>
      <c r="D71" s="212"/>
      <c r="E71" s="213"/>
      <c r="F71" s="212"/>
      <c r="G71" s="212"/>
    </row>
    <row r="72" spans="1:7" s="338" customFormat="1" ht="12">
      <c r="A72" s="85"/>
      <c r="B72" s="85"/>
      <c r="C72" s="86"/>
      <c r="D72" s="212"/>
      <c r="E72" s="213"/>
      <c r="F72" s="212"/>
      <c r="G72" s="212"/>
    </row>
    <row r="73" spans="1:7" s="338" customFormat="1" ht="12">
      <c r="A73" s="85"/>
      <c r="B73" s="85"/>
      <c r="C73" s="86"/>
      <c r="D73" s="212"/>
      <c r="E73" s="213"/>
      <c r="F73" s="212"/>
      <c r="G73" s="212"/>
    </row>
    <row r="74" spans="1:7" s="338" customFormat="1" ht="12">
      <c r="A74" s="85"/>
      <c r="B74" s="85"/>
      <c r="C74" s="86"/>
      <c r="D74" s="212"/>
      <c r="E74" s="213"/>
      <c r="F74" s="212"/>
      <c r="G74" s="212"/>
    </row>
    <row r="75" spans="1:7" s="338" customFormat="1" ht="12">
      <c r="A75" s="85"/>
      <c r="B75" s="85"/>
      <c r="C75" s="86"/>
      <c r="D75" s="212"/>
      <c r="E75" s="213"/>
      <c r="F75" s="212"/>
      <c r="G75" s="212"/>
    </row>
    <row r="76" spans="1:7" s="338" customFormat="1" ht="12">
      <c r="A76" s="85"/>
      <c r="B76" s="85"/>
      <c r="C76" s="86"/>
      <c r="D76" s="212"/>
      <c r="E76" s="213"/>
      <c r="F76" s="212"/>
      <c r="G76" s="212"/>
    </row>
    <row r="77" spans="1:7" s="338" customFormat="1" ht="12">
      <c r="A77" s="85"/>
      <c r="B77" s="85"/>
      <c r="C77" s="86"/>
      <c r="D77" s="212"/>
      <c r="E77" s="213"/>
      <c r="F77" s="212"/>
      <c r="G77" s="212"/>
    </row>
    <row r="78" spans="1:7" s="338" customFormat="1" ht="12">
      <c r="A78" s="85"/>
      <c r="B78" s="85"/>
      <c r="C78" s="86"/>
      <c r="D78" s="212"/>
      <c r="E78" s="213"/>
      <c r="F78" s="212"/>
      <c r="G78" s="212"/>
    </row>
    <row r="79" spans="1:7" s="338" customFormat="1" ht="12">
      <c r="A79" s="85"/>
      <c r="B79" s="85"/>
      <c r="C79" s="86"/>
      <c r="D79" s="212"/>
      <c r="E79" s="213"/>
      <c r="F79" s="212"/>
      <c r="G79" s="212"/>
    </row>
    <row r="80" spans="1:7" s="338" customFormat="1" ht="12">
      <c r="A80" s="85"/>
      <c r="B80" s="85"/>
      <c r="C80" s="86"/>
      <c r="D80" s="212"/>
      <c r="E80" s="213"/>
      <c r="F80" s="212"/>
      <c r="G80" s="212"/>
    </row>
    <row r="81" spans="1:7" s="338" customFormat="1" ht="12">
      <c r="A81" s="85"/>
      <c r="B81" s="85"/>
      <c r="C81" s="86"/>
      <c r="D81" s="212"/>
      <c r="E81" s="213"/>
      <c r="F81" s="212"/>
      <c r="G81" s="212"/>
    </row>
    <row r="82" spans="1:7" s="338" customFormat="1" ht="12">
      <c r="A82" s="85"/>
      <c r="B82" s="85"/>
      <c r="C82" s="86"/>
      <c r="D82" s="212"/>
      <c r="E82" s="213"/>
      <c r="F82" s="212"/>
      <c r="G82" s="212"/>
    </row>
    <row r="83" spans="1:7" s="338" customFormat="1" ht="12">
      <c r="A83" s="85"/>
      <c r="B83" s="85"/>
      <c r="C83" s="86"/>
      <c r="D83" s="212"/>
      <c r="E83" s="213"/>
      <c r="F83" s="212"/>
      <c r="G83" s="212"/>
    </row>
    <row r="84" spans="1:7" s="338" customFormat="1" ht="12">
      <c r="A84" s="85"/>
      <c r="B84" s="85"/>
      <c r="C84" s="86"/>
      <c r="D84" s="212"/>
      <c r="E84" s="213"/>
      <c r="F84" s="212"/>
      <c r="G84" s="212"/>
    </row>
    <row r="85" spans="1:7" s="338" customFormat="1" ht="12">
      <c r="A85" s="85"/>
      <c r="B85" s="85"/>
      <c r="C85" s="86"/>
      <c r="D85" s="212"/>
      <c r="E85" s="213"/>
      <c r="F85" s="212"/>
      <c r="G85" s="212"/>
    </row>
    <row r="86" spans="1:7" s="338" customFormat="1" ht="12">
      <c r="A86" s="85"/>
      <c r="B86" s="85"/>
      <c r="C86" s="86"/>
      <c r="D86" s="212"/>
      <c r="E86" s="213"/>
      <c r="F86" s="212"/>
      <c r="G86" s="212"/>
    </row>
    <row r="87" spans="1:7" s="338" customFormat="1" ht="12">
      <c r="A87" s="85"/>
      <c r="B87" s="85"/>
      <c r="C87" s="86"/>
      <c r="D87" s="212"/>
      <c r="E87" s="213"/>
      <c r="F87" s="212"/>
      <c r="G87" s="212"/>
    </row>
    <row r="88" spans="1:7" s="338" customFormat="1" ht="12">
      <c r="A88" s="85"/>
      <c r="B88" s="85"/>
      <c r="C88" s="86"/>
      <c r="D88" s="212"/>
      <c r="E88" s="213"/>
      <c r="F88" s="212"/>
      <c r="G88" s="212"/>
    </row>
    <row r="89" spans="1:7" s="338" customFormat="1" ht="12">
      <c r="A89" s="85"/>
      <c r="B89" s="85"/>
      <c r="C89" s="86"/>
      <c r="D89" s="212"/>
      <c r="E89" s="213"/>
      <c r="F89" s="212"/>
      <c r="G89" s="212"/>
    </row>
    <row r="90" spans="1:7" s="338" customFormat="1" ht="12">
      <c r="A90" s="85"/>
      <c r="B90" s="85"/>
      <c r="C90" s="86"/>
      <c r="D90" s="212"/>
      <c r="E90" s="213"/>
      <c r="F90" s="212"/>
      <c r="G90" s="212"/>
    </row>
    <row r="91" spans="1:7" s="338" customFormat="1" ht="12">
      <c r="A91" s="85"/>
      <c r="B91" s="85"/>
      <c r="C91" s="86"/>
      <c r="D91" s="212"/>
      <c r="E91" s="213"/>
      <c r="F91" s="212"/>
      <c r="G91" s="212"/>
    </row>
    <row r="92" spans="1:7" s="338" customFormat="1" ht="12">
      <c r="A92" s="85"/>
      <c r="B92" s="85"/>
      <c r="C92" s="86"/>
      <c r="D92" s="212"/>
      <c r="E92" s="213"/>
      <c r="F92" s="212"/>
      <c r="G92" s="212"/>
    </row>
    <row r="93" spans="1:7" s="338" customFormat="1" ht="12">
      <c r="A93" s="85"/>
      <c r="B93" s="85"/>
      <c r="C93" s="86"/>
      <c r="D93" s="212"/>
      <c r="E93" s="213"/>
      <c r="F93" s="212"/>
      <c r="G93" s="212"/>
    </row>
    <row r="94" spans="1:7" s="338" customFormat="1" ht="12">
      <c r="A94" s="85"/>
      <c r="B94" s="85"/>
      <c r="C94" s="86"/>
      <c r="D94" s="212"/>
      <c r="E94" s="213"/>
      <c r="F94" s="212"/>
      <c r="G94" s="212"/>
    </row>
    <row r="95" spans="1:7" s="338" customFormat="1" ht="12">
      <c r="A95" s="85"/>
      <c r="B95" s="85"/>
      <c r="C95" s="86"/>
      <c r="D95" s="212"/>
      <c r="E95" s="213"/>
      <c r="F95" s="212"/>
      <c r="G95" s="212"/>
    </row>
    <row r="96" spans="1:7" s="338" customFormat="1" ht="12">
      <c r="A96" s="85"/>
      <c r="B96" s="85"/>
      <c r="C96" s="86"/>
      <c r="D96" s="212"/>
      <c r="E96" s="213"/>
      <c r="F96" s="212"/>
      <c r="G96" s="212"/>
    </row>
    <row r="97" spans="1:7" s="338" customFormat="1" ht="12">
      <c r="A97" s="85"/>
      <c r="B97" s="85"/>
      <c r="C97" s="86"/>
      <c r="D97" s="212"/>
      <c r="E97" s="213"/>
      <c r="F97" s="212"/>
      <c r="G97" s="212"/>
    </row>
    <row r="98" spans="1:7" s="338" customFormat="1" ht="12">
      <c r="A98" s="85"/>
      <c r="B98" s="85"/>
      <c r="C98" s="86"/>
      <c r="D98" s="212"/>
      <c r="E98" s="213"/>
      <c r="F98" s="212"/>
      <c r="G98" s="212"/>
    </row>
    <row r="99" spans="1:7" s="338" customFormat="1" ht="12">
      <c r="A99" s="85"/>
      <c r="B99" s="85"/>
      <c r="C99" s="86"/>
      <c r="D99" s="212"/>
      <c r="E99" s="213"/>
      <c r="F99" s="212"/>
      <c r="G99" s="212"/>
    </row>
    <row r="100" spans="1:7" s="338" customFormat="1" ht="12">
      <c r="A100" s="85"/>
      <c r="B100" s="85"/>
      <c r="C100" s="86"/>
      <c r="D100" s="212"/>
      <c r="E100" s="213"/>
      <c r="F100" s="212"/>
      <c r="G100" s="212"/>
    </row>
    <row r="101" spans="1:7" s="338" customFormat="1" ht="12">
      <c r="A101" s="85"/>
      <c r="B101" s="85"/>
      <c r="C101" s="86"/>
      <c r="D101" s="212"/>
      <c r="E101" s="213"/>
      <c r="F101" s="212"/>
      <c r="G101" s="212"/>
    </row>
    <row r="102" spans="1:7" s="338" customFormat="1" ht="12">
      <c r="A102" s="85"/>
      <c r="B102" s="85"/>
      <c r="C102" s="86"/>
      <c r="D102" s="212"/>
      <c r="E102" s="213"/>
      <c r="F102" s="212"/>
      <c r="G102" s="212"/>
    </row>
    <row r="103" spans="1:7" s="338" customFormat="1" ht="12">
      <c r="A103" s="85"/>
      <c r="B103" s="85"/>
      <c r="C103" s="86"/>
      <c r="D103" s="212"/>
      <c r="E103" s="213"/>
      <c r="F103" s="212"/>
      <c r="G103" s="212"/>
    </row>
    <row r="104" spans="1:7" s="338" customFormat="1" ht="12">
      <c r="A104" s="85"/>
      <c r="B104" s="85"/>
      <c r="C104" s="86"/>
      <c r="D104" s="212"/>
      <c r="E104" s="213"/>
      <c r="F104" s="212"/>
      <c r="G104" s="212"/>
    </row>
    <row r="105" spans="1:7" s="338" customFormat="1" ht="12">
      <c r="A105" s="85"/>
      <c r="B105" s="85"/>
      <c r="C105" s="86"/>
      <c r="D105" s="212"/>
      <c r="E105" s="213"/>
      <c r="F105" s="212"/>
      <c r="G105" s="212"/>
    </row>
    <row r="106" spans="1:7" s="338" customFormat="1" ht="12">
      <c r="A106" s="85"/>
      <c r="B106" s="85"/>
      <c r="C106" s="86"/>
      <c r="D106" s="212"/>
      <c r="E106" s="213"/>
      <c r="F106" s="212"/>
      <c r="G106" s="212"/>
    </row>
    <row r="107" spans="1:7" s="338" customFormat="1" ht="12">
      <c r="A107" s="85"/>
      <c r="B107" s="85"/>
      <c r="C107" s="86"/>
      <c r="D107" s="212"/>
      <c r="E107" s="213"/>
      <c r="F107" s="212"/>
      <c r="G107" s="212"/>
    </row>
    <row r="108" spans="1:7" s="338" customFormat="1" ht="12">
      <c r="A108" s="85"/>
      <c r="B108" s="85"/>
      <c r="C108" s="86"/>
      <c r="D108" s="212"/>
      <c r="E108" s="213"/>
      <c r="F108" s="212"/>
      <c r="G108" s="212"/>
    </row>
  </sheetData>
  <sheetProtection algorithmName="SHA-512" hashValue="vzLRnu3rqqqNPtvJ54jptt9EloDJh09B2g46Yexoc99z6JBcizJYvhAKZMjmIRD+hiZMoOsaivaDDJnj3zcQfw==" saltValue="U7q3klFi6eOBigzrFxUVZg==" spinCount="100000" sheet="1" objects="1" scenarios="1"/>
  <mergeCells count="20">
    <mergeCell ref="C26:G26"/>
    <mergeCell ref="C25:G25"/>
    <mergeCell ref="C21:G21"/>
    <mergeCell ref="C22:G22"/>
    <mergeCell ref="C17:G17"/>
    <mergeCell ref="C18:G18"/>
    <mergeCell ref="C19:G19"/>
    <mergeCell ref="C23:G23"/>
    <mergeCell ref="C24:G24"/>
    <mergeCell ref="C7:G7"/>
    <mergeCell ref="C8:G8"/>
    <mergeCell ref="C9:G9"/>
    <mergeCell ref="C20:G20"/>
    <mergeCell ref="C10:G10"/>
    <mergeCell ref="C11:G11"/>
    <mergeCell ref="C12:G12"/>
    <mergeCell ref="C13:G13"/>
    <mergeCell ref="C14:G14"/>
    <mergeCell ref="C15:G15"/>
    <mergeCell ref="C16:G16"/>
  </mergeCells>
  <phoneticPr fontId="0" type="noConversion"/>
  <pageMargins left="0.98425196850393704" right="0.39370078740157483" top="0.98425196850393704" bottom="0.74803149606299213" header="0" footer="0.39370078740157483"/>
  <pageSetup paperSize="9" firstPageNumber="0" orientation="portrait" horizontalDpi="300" verticalDpi="300" r:id="rId1"/>
  <headerFooter alignWithMargins="0">
    <oddHeader xml:space="preserve">&amp;L
</oddHeader>
    <oddFooter>&amp;C&amp;6 &amp; List: &amp;A&amp;L&amp;9&amp;R&amp;R &amp; &amp;9 &amp; List: &amp;A_x000D_&amp;R &amp; &amp;9 &amp; Stran: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9"/>
  <sheetViews>
    <sheetView view="pageBreakPreview" topLeftCell="A19" zoomScale="120" zoomScaleNormal="100" zoomScaleSheetLayoutView="120" workbookViewId="0">
      <selection activeCell="O36" sqref="O36"/>
    </sheetView>
  </sheetViews>
  <sheetFormatPr defaultRowHeight="12.75"/>
  <cols>
    <col min="1" max="1" width="3.140625" style="361" customWidth="1"/>
    <col min="2" max="2" width="4.42578125" style="361" customWidth="1"/>
    <col min="3" max="3" width="43.7109375" style="466" customWidth="1"/>
    <col min="4" max="4" width="6.28515625" style="543" customWidth="1"/>
    <col min="5" max="5" width="7.5703125" style="468" customWidth="1"/>
    <col min="6" max="6" width="9.5703125" style="543" customWidth="1"/>
    <col min="7" max="7" width="13.85546875" style="543" customWidth="1"/>
    <col min="8" max="8" width="2.5703125" style="358" bestFit="1" customWidth="1"/>
    <col min="9" max="9" width="9.140625" style="358"/>
    <col min="10" max="10" width="9" style="358" customWidth="1"/>
    <col min="11" max="16384" width="9.140625" style="358"/>
  </cols>
  <sheetData>
    <row r="1" spans="1:7" s="367" customFormat="1" ht="18">
      <c r="A1" s="452" t="str">
        <f>+OSNOVA!A2</f>
        <v>POPIS DEL</v>
      </c>
      <c r="C1" s="452"/>
      <c r="D1" s="541"/>
      <c r="E1" s="454"/>
      <c r="F1" s="541"/>
      <c r="G1" s="541"/>
    </row>
    <row r="2" spans="1:7" s="367" customFormat="1" ht="18">
      <c r="A2" s="452"/>
      <c r="B2" s="452"/>
      <c r="C2" s="452"/>
      <c r="D2" s="541"/>
      <c r="E2" s="454"/>
      <c r="F2" s="541"/>
      <c r="G2" s="541"/>
    </row>
    <row r="3" spans="1:7" s="367" customFormat="1" ht="18">
      <c r="A3" s="452" t="str">
        <f>+OZN</f>
        <v>3.</v>
      </c>
      <c r="C3" s="452" t="str">
        <f>+DEL</f>
        <v>GRADBENOOBRTNIŠKA DELA</v>
      </c>
      <c r="D3" s="541"/>
      <c r="E3" s="454"/>
      <c r="F3" s="541"/>
      <c r="G3" s="541"/>
    </row>
    <row r="4" spans="1:7" s="367" customFormat="1" ht="18">
      <c r="A4" s="452"/>
      <c r="B4" s="456"/>
      <c r="C4" s="452"/>
      <c r="D4" s="541"/>
      <c r="E4" s="454"/>
      <c r="F4" s="541"/>
      <c r="G4" s="541"/>
    </row>
    <row r="5" spans="1:7" s="465" customFormat="1" ht="18">
      <c r="A5" s="458" t="str">
        <f>OSNOVA!J31</f>
        <v>B.</v>
      </c>
      <c r="B5" s="459"/>
      <c r="C5" s="460" t="str">
        <f>OSNOVA!K31</f>
        <v>OBRTNIŠKA DELA</v>
      </c>
      <c r="D5" s="542"/>
      <c r="E5" s="462"/>
      <c r="F5" s="542"/>
      <c r="G5" s="542"/>
    </row>
    <row r="6" spans="1:7">
      <c r="A6" s="357" t="s">
        <v>192</v>
      </c>
      <c r="B6" s="357"/>
      <c r="C6" s="358"/>
    </row>
    <row r="7" spans="1:7" ht="12.75" customHeight="1">
      <c r="A7" s="357"/>
      <c r="B7" s="545" t="s">
        <v>205</v>
      </c>
      <c r="C7" s="594" t="s">
        <v>215</v>
      </c>
      <c r="D7" s="594"/>
      <c r="E7" s="594"/>
      <c r="F7" s="594"/>
      <c r="G7" s="594"/>
    </row>
    <row r="8" spans="1:7" ht="38.25" customHeight="1">
      <c r="A8" s="357"/>
      <c r="B8" s="544" t="s">
        <v>205</v>
      </c>
      <c r="C8" s="594" t="s">
        <v>142</v>
      </c>
      <c r="D8" s="594"/>
      <c r="E8" s="594"/>
      <c r="F8" s="594"/>
      <c r="G8" s="594"/>
    </row>
    <row r="9" spans="1:7" ht="12.75" customHeight="1">
      <c r="A9" s="357"/>
      <c r="B9" s="524" t="s">
        <v>205</v>
      </c>
      <c r="C9" s="604" t="s">
        <v>68</v>
      </c>
      <c r="D9" s="604"/>
      <c r="E9" s="604"/>
      <c r="F9" s="604"/>
      <c r="G9" s="604"/>
    </row>
    <row r="10" spans="1:7" ht="25.5" customHeight="1">
      <c r="A10" s="357"/>
      <c r="B10" s="524" t="s">
        <v>205</v>
      </c>
      <c r="C10" s="604" t="s">
        <v>181</v>
      </c>
      <c r="D10" s="604"/>
      <c r="E10" s="604"/>
      <c r="F10" s="604"/>
      <c r="G10" s="604"/>
    </row>
    <row r="11" spans="1:7" ht="12.75" customHeight="1">
      <c r="A11" s="357"/>
      <c r="B11" s="524" t="s">
        <v>205</v>
      </c>
      <c r="C11" s="608" t="s">
        <v>6</v>
      </c>
      <c r="D11" s="608"/>
      <c r="E11" s="608"/>
      <c r="F11" s="608"/>
      <c r="G11" s="608"/>
    </row>
    <row r="12" spans="1:7" ht="25.5" customHeight="1">
      <c r="A12" s="357"/>
      <c r="B12" s="524" t="s">
        <v>205</v>
      </c>
      <c r="C12" s="608" t="s">
        <v>482</v>
      </c>
      <c r="D12" s="608"/>
      <c r="E12" s="608"/>
      <c r="F12" s="608"/>
      <c r="G12" s="608"/>
    </row>
    <row r="13" spans="1:7" ht="12.75" customHeight="1">
      <c r="A13" s="357"/>
      <c r="B13" s="524" t="s">
        <v>205</v>
      </c>
      <c r="C13" s="606" t="s">
        <v>8</v>
      </c>
      <c r="D13" s="606"/>
      <c r="E13" s="606"/>
      <c r="F13" s="606"/>
      <c r="G13" s="606"/>
    </row>
    <row r="14" spans="1:7" ht="12.75" customHeight="1">
      <c r="A14" s="357"/>
      <c r="B14" s="524" t="s">
        <v>205</v>
      </c>
      <c r="C14" s="606" t="s">
        <v>313</v>
      </c>
      <c r="D14" s="606"/>
      <c r="E14" s="606"/>
      <c r="F14" s="606"/>
      <c r="G14" s="606"/>
    </row>
    <row r="15" spans="1:7" ht="12.75" customHeight="1">
      <c r="A15" s="357"/>
      <c r="B15" s="524" t="s">
        <v>205</v>
      </c>
      <c r="C15" s="608" t="s">
        <v>314</v>
      </c>
      <c r="D15" s="608"/>
      <c r="E15" s="608"/>
      <c r="F15" s="608"/>
      <c r="G15" s="608"/>
    </row>
    <row r="16" spans="1:7" ht="12.75" customHeight="1">
      <c r="A16" s="357"/>
      <c r="B16" s="524" t="s">
        <v>205</v>
      </c>
      <c r="C16" s="606" t="s">
        <v>315</v>
      </c>
      <c r="D16" s="606"/>
      <c r="E16" s="606"/>
      <c r="F16" s="606"/>
      <c r="G16" s="606"/>
    </row>
    <row r="17" spans="1:10" ht="39" customHeight="1">
      <c r="A17" s="357"/>
      <c r="B17" s="524" t="s">
        <v>205</v>
      </c>
      <c r="C17" s="606" t="s">
        <v>483</v>
      </c>
      <c r="D17" s="606"/>
      <c r="E17" s="606"/>
      <c r="F17" s="606"/>
      <c r="G17" s="606"/>
    </row>
    <row r="18" spans="1:10" ht="24" customHeight="1">
      <c r="A18" s="357"/>
      <c r="B18" s="524" t="s">
        <v>205</v>
      </c>
      <c r="C18" s="606" t="s">
        <v>484</v>
      </c>
      <c r="D18" s="606"/>
      <c r="E18" s="606"/>
      <c r="F18" s="606"/>
      <c r="G18" s="606"/>
    </row>
    <row r="19" spans="1:10" ht="24.75" customHeight="1">
      <c r="A19" s="357"/>
      <c r="B19" s="524" t="s">
        <v>205</v>
      </c>
      <c r="C19" s="606" t="s">
        <v>485</v>
      </c>
      <c r="D19" s="606"/>
      <c r="E19" s="606"/>
      <c r="F19" s="606"/>
      <c r="G19" s="606"/>
    </row>
    <row r="20" spans="1:10">
      <c r="A20" s="357"/>
      <c r="B20" s="545"/>
      <c r="C20" s="607" t="s">
        <v>162</v>
      </c>
      <c r="D20" s="607"/>
      <c r="E20" s="607"/>
      <c r="F20" s="607"/>
      <c r="G20" s="607"/>
    </row>
    <row r="21" spans="1:10" ht="12.75" customHeight="1">
      <c r="A21" s="357"/>
      <c r="B21" s="524" t="s">
        <v>205</v>
      </c>
      <c r="C21" s="591" t="s">
        <v>62</v>
      </c>
      <c r="D21" s="591"/>
      <c r="E21" s="591"/>
      <c r="F21" s="591"/>
      <c r="G21" s="591"/>
    </row>
    <row r="22" spans="1:10">
      <c r="A22" s="357"/>
      <c r="B22" s="524" t="s">
        <v>205</v>
      </c>
      <c r="C22" s="608" t="s">
        <v>486</v>
      </c>
      <c r="D22" s="608"/>
      <c r="E22" s="608"/>
      <c r="F22" s="608"/>
      <c r="G22" s="608"/>
    </row>
    <row r="23" spans="1:10">
      <c r="A23" s="357"/>
      <c r="B23" s="545" t="s">
        <v>205</v>
      </c>
      <c r="C23" s="591" t="s">
        <v>228</v>
      </c>
      <c r="D23" s="591"/>
      <c r="E23" s="591"/>
      <c r="F23" s="591"/>
      <c r="G23" s="591"/>
    </row>
    <row r="24" spans="1:10" ht="12.75" customHeight="1">
      <c r="A24" s="357"/>
      <c r="B24" s="545" t="s">
        <v>205</v>
      </c>
      <c r="C24" s="591" t="s">
        <v>63</v>
      </c>
      <c r="D24" s="591"/>
      <c r="E24" s="591"/>
      <c r="F24" s="591"/>
      <c r="G24" s="591"/>
    </row>
    <row r="25" spans="1:10">
      <c r="C25" s="591"/>
      <c r="D25" s="591"/>
      <c r="E25" s="591"/>
      <c r="F25" s="591"/>
      <c r="G25" s="591"/>
    </row>
    <row r="26" spans="1:10">
      <c r="A26" s="357" t="s">
        <v>200</v>
      </c>
      <c r="B26" s="357"/>
      <c r="D26" s="472"/>
      <c r="E26" s="472"/>
      <c r="F26" s="472"/>
      <c r="G26" s="472"/>
    </row>
    <row r="27" spans="1:10" s="381" customFormat="1">
      <c r="A27" s="380" t="s">
        <v>65</v>
      </c>
      <c r="B27" s="380"/>
      <c r="C27" s="475" t="s">
        <v>66</v>
      </c>
      <c r="D27" s="546" t="s">
        <v>67</v>
      </c>
      <c r="E27" s="477" t="s">
        <v>291</v>
      </c>
      <c r="F27" s="477" t="s">
        <v>292</v>
      </c>
      <c r="G27" s="477" t="s">
        <v>293</v>
      </c>
      <c r="I27" s="385"/>
      <c r="J27" s="385"/>
    </row>
    <row r="28" spans="1:10">
      <c r="C28" s="479"/>
      <c r="G28" s="468"/>
    </row>
    <row r="29" spans="1:10" s="488" customFormat="1" ht="16.5" thickBot="1">
      <c r="A29" s="481"/>
      <c r="B29" s="482" t="s">
        <v>242</v>
      </c>
      <c r="C29" s="526" t="s">
        <v>487</v>
      </c>
      <c r="D29" s="547"/>
      <c r="E29" s="485"/>
      <c r="F29" s="547"/>
      <c r="G29" s="485"/>
    </row>
    <row r="30" spans="1:10">
      <c r="A30" s="489"/>
      <c r="B30" s="490"/>
      <c r="C30" s="479"/>
      <c r="G30" s="468"/>
    </row>
    <row r="31" spans="1:10" s="377" customFormat="1" ht="72">
      <c r="A31" s="491" t="str">
        <f>$B$29</f>
        <v>VIII.</v>
      </c>
      <c r="B31" s="492">
        <f>COUNT($A$30:B30)+1</f>
        <v>1</v>
      </c>
      <c r="C31" s="500" t="s">
        <v>806</v>
      </c>
      <c r="D31" s="498" t="s">
        <v>295</v>
      </c>
      <c r="E31" s="498">
        <v>24.5</v>
      </c>
      <c r="F31" s="519"/>
      <c r="G31" s="499">
        <f>IF(OSNOVA!$B$43=1,E31*F31,"")</f>
        <v>0</v>
      </c>
      <c r="H31" s="550"/>
      <c r="I31" s="508"/>
      <c r="J31" s="573"/>
    </row>
    <row r="32" spans="1:10" s="377" customFormat="1">
      <c r="A32" s="491"/>
      <c r="B32" s="492"/>
      <c r="C32" s="500"/>
      <c r="D32" s="498"/>
      <c r="E32" s="498"/>
      <c r="F32" s="499"/>
      <c r="G32" s="499"/>
      <c r="H32" s="550"/>
      <c r="I32" s="508"/>
      <c r="J32" s="573"/>
    </row>
    <row r="33" spans="1:10" s="377" customFormat="1" ht="13.5" thickBot="1">
      <c r="A33" s="511"/>
      <c r="B33" s="512"/>
      <c r="C33" s="513"/>
      <c r="D33" s="574"/>
      <c r="E33" s="515" t="str">
        <f>CONCATENATE(B29," ",C29," - SKUPAJ:")</f>
        <v>VIII. Kamnoseška dela - SKUPAJ:</v>
      </c>
      <c r="F33" s="575"/>
      <c r="G33" s="517">
        <f>IF(OSNOVA!$B$43=1,SUM(G30:G32),"")</f>
        <v>0</v>
      </c>
      <c r="H33" s="550"/>
      <c r="I33" s="508"/>
      <c r="J33" s="573"/>
    </row>
    <row r="34" spans="1:10" s="377" customFormat="1" ht="12">
      <c r="A34" s="373"/>
      <c r="B34" s="373"/>
      <c r="C34" s="537"/>
      <c r="D34" s="472"/>
      <c r="E34" s="539"/>
      <c r="F34" s="472"/>
      <c r="G34" s="472"/>
    </row>
    <row r="35" spans="1:10" s="377" customFormat="1" ht="12">
      <c r="A35" s="373"/>
      <c r="B35" s="373"/>
      <c r="C35" s="537"/>
      <c r="D35" s="472"/>
      <c r="E35" s="539"/>
      <c r="F35" s="472"/>
      <c r="G35" s="472"/>
    </row>
    <row r="36" spans="1:10" s="377" customFormat="1" ht="12">
      <c r="A36" s="373"/>
      <c r="B36" s="373"/>
      <c r="C36" s="537"/>
      <c r="D36" s="472"/>
      <c r="E36" s="539"/>
      <c r="F36" s="472"/>
      <c r="G36" s="472"/>
    </row>
    <row r="37" spans="1:10" s="377" customFormat="1" ht="12">
      <c r="A37" s="373"/>
      <c r="B37" s="373"/>
      <c r="C37" s="500"/>
      <c r="D37" s="472"/>
      <c r="E37" s="539"/>
      <c r="F37" s="472"/>
      <c r="G37" s="472"/>
    </row>
    <row r="38" spans="1:10" s="377" customFormat="1" ht="12">
      <c r="A38" s="373"/>
      <c r="B38" s="373"/>
      <c r="C38" s="500"/>
      <c r="D38" s="472"/>
      <c r="E38" s="539"/>
      <c r="F38" s="472"/>
      <c r="G38" s="472"/>
    </row>
    <row r="39" spans="1:10" s="377" customFormat="1" ht="12">
      <c r="A39" s="373"/>
      <c r="B39" s="373"/>
      <c r="C39" s="537"/>
      <c r="D39" s="472"/>
      <c r="E39" s="539"/>
      <c r="F39" s="472"/>
      <c r="G39" s="472"/>
    </row>
    <row r="40" spans="1:10" s="377" customFormat="1" ht="12">
      <c r="A40" s="373"/>
      <c r="B40" s="373"/>
      <c r="C40" s="537"/>
      <c r="D40" s="472"/>
      <c r="E40" s="539"/>
      <c r="F40" s="472"/>
      <c r="G40" s="472"/>
    </row>
    <row r="41" spans="1:10" s="377" customFormat="1" ht="12">
      <c r="A41" s="373"/>
      <c r="B41" s="373"/>
      <c r="C41" s="537"/>
      <c r="D41" s="472"/>
      <c r="E41" s="539"/>
      <c r="F41" s="472"/>
      <c r="G41" s="472"/>
    </row>
    <row r="42" spans="1:10" s="377" customFormat="1" ht="12">
      <c r="A42" s="373"/>
      <c r="B42" s="373"/>
      <c r="C42" s="537"/>
      <c r="D42" s="472"/>
      <c r="E42" s="539"/>
      <c r="F42" s="472"/>
      <c r="G42" s="472"/>
    </row>
    <row r="43" spans="1:10" s="377" customFormat="1" ht="12">
      <c r="A43" s="373"/>
      <c r="B43" s="373"/>
      <c r="C43" s="537"/>
      <c r="D43" s="472"/>
      <c r="E43" s="539"/>
      <c r="F43" s="472"/>
      <c r="G43" s="472"/>
    </row>
    <row r="44" spans="1:10" s="377" customFormat="1" ht="12">
      <c r="A44" s="373"/>
      <c r="B44" s="373"/>
      <c r="C44" s="537"/>
      <c r="D44" s="472"/>
      <c r="E44" s="539"/>
      <c r="F44" s="472"/>
      <c r="G44" s="472"/>
    </row>
    <row r="45" spans="1:10" s="377" customFormat="1" ht="12">
      <c r="A45" s="373"/>
      <c r="B45" s="373"/>
      <c r="C45" s="537"/>
      <c r="D45" s="472"/>
      <c r="E45" s="539"/>
      <c r="F45" s="472"/>
      <c r="G45" s="472"/>
    </row>
    <row r="46" spans="1:10" s="377" customFormat="1" ht="12">
      <c r="A46" s="373"/>
      <c r="B46" s="373"/>
      <c r="C46" s="537"/>
      <c r="D46" s="472"/>
      <c r="E46" s="539"/>
      <c r="F46" s="472"/>
      <c r="G46" s="472"/>
    </row>
    <row r="47" spans="1:10" s="377" customFormat="1" ht="12">
      <c r="A47" s="373"/>
      <c r="B47" s="373"/>
      <c r="C47" s="537"/>
      <c r="D47" s="472"/>
      <c r="E47" s="539"/>
      <c r="F47" s="472"/>
      <c r="G47" s="472"/>
    </row>
    <row r="48" spans="1:10" s="377" customFormat="1" ht="12">
      <c r="A48" s="373"/>
      <c r="B48" s="373"/>
      <c r="C48" s="537"/>
      <c r="D48" s="472"/>
      <c r="E48" s="539"/>
      <c r="F48" s="472"/>
      <c r="G48" s="472"/>
    </row>
    <row r="49" spans="1:7" s="377" customFormat="1" ht="12">
      <c r="A49" s="373"/>
      <c r="B49" s="373"/>
      <c r="C49" s="537"/>
      <c r="D49" s="472"/>
      <c r="E49" s="539"/>
      <c r="F49" s="472"/>
      <c r="G49" s="472"/>
    </row>
    <row r="50" spans="1:7" s="377" customFormat="1" ht="12">
      <c r="A50" s="373"/>
      <c r="B50" s="373"/>
      <c r="C50" s="537"/>
      <c r="D50" s="472"/>
      <c r="E50" s="539"/>
      <c r="F50" s="472"/>
      <c r="G50" s="472"/>
    </row>
    <row r="51" spans="1:7" s="377" customFormat="1" ht="12">
      <c r="A51" s="373"/>
      <c r="B51" s="373"/>
      <c r="C51" s="537"/>
      <c r="D51" s="472"/>
      <c r="E51" s="539"/>
      <c r="F51" s="472"/>
      <c r="G51" s="472"/>
    </row>
    <row r="52" spans="1:7" s="377" customFormat="1" ht="12">
      <c r="A52" s="373"/>
      <c r="B52" s="373"/>
      <c r="C52" s="537"/>
      <c r="D52" s="472"/>
      <c r="E52" s="539"/>
      <c r="F52" s="472"/>
      <c r="G52" s="472"/>
    </row>
    <row r="53" spans="1:7" s="377" customFormat="1" ht="12">
      <c r="A53" s="373"/>
      <c r="B53" s="373"/>
      <c r="C53" s="537"/>
      <c r="D53" s="472"/>
      <c r="E53" s="539"/>
      <c r="F53" s="472"/>
      <c r="G53" s="472"/>
    </row>
    <row r="54" spans="1:7" s="377" customFormat="1" ht="12">
      <c r="A54" s="373"/>
      <c r="B54" s="373"/>
      <c r="C54" s="537"/>
      <c r="D54" s="472"/>
      <c r="E54" s="539"/>
      <c r="F54" s="472"/>
      <c r="G54" s="472"/>
    </row>
    <row r="55" spans="1:7" s="377" customFormat="1" ht="12">
      <c r="A55" s="373"/>
      <c r="B55" s="373"/>
      <c r="C55" s="537"/>
      <c r="D55" s="472"/>
      <c r="E55" s="539"/>
      <c r="F55" s="472"/>
      <c r="G55" s="472"/>
    </row>
    <row r="56" spans="1:7" s="377" customFormat="1" ht="12">
      <c r="A56" s="373"/>
      <c r="B56" s="373"/>
      <c r="C56" s="537"/>
      <c r="D56" s="472"/>
      <c r="E56" s="539"/>
      <c r="F56" s="472"/>
      <c r="G56" s="472"/>
    </row>
    <row r="57" spans="1:7" s="377" customFormat="1" ht="12">
      <c r="A57" s="373"/>
      <c r="B57" s="373"/>
      <c r="C57" s="537"/>
      <c r="D57" s="472"/>
      <c r="E57" s="539"/>
      <c r="F57" s="472"/>
      <c r="G57" s="472"/>
    </row>
    <row r="58" spans="1:7" s="377" customFormat="1" ht="12">
      <c r="A58" s="373"/>
      <c r="B58" s="373"/>
      <c r="C58" s="537"/>
      <c r="D58" s="472"/>
      <c r="E58" s="539"/>
      <c r="F58" s="472"/>
      <c r="G58" s="472"/>
    </row>
    <row r="59" spans="1:7" s="377" customFormat="1" ht="12">
      <c r="A59" s="373"/>
      <c r="B59" s="373"/>
      <c r="C59" s="537"/>
      <c r="D59" s="472"/>
      <c r="E59" s="539"/>
      <c r="F59" s="472"/>
      <c r="G59" s="472"/>
    </row>
    <row r="60" spans="1:7" s="377" customFormat="1" ht="12">
      <c r="A60" s="373"/>
      <c r="B60" s="373"/>
      <c r="C60" s="537"/>
      <c r="D60" s="472"/>
      <c r="E60" s="539"/>
      <c r="F60" s="472"/>
      <c r="G60" s="472"/>
    </row>
    <row r="61" spans="1:7" s="377" customFormat="1" ht="12">
      <c r="A61" s="373"/>
      <c r="B61" s="373"/>
      <c r="C61" s="537"/>
      <c r="D61" s="472"/>
      <c r="E61" s="539"/>
      <c r="F61" s="472"/>
      <c r="G61" s="472"/>
    </row>
    <row r="62" spans="1:7" s="377" customFormat="1" ht="12">
      <c r="A62" s="373"/>
      <c r="B62" s="373"/>
      <c r="C62" s="537"/>
      <c r="D62" s="472"/>
      <c r="E62" s="539"/>
      <c r="F62" s="472"/>
      <c r="G62" s="472"/>
    </row>
    <row r="63" spans="1:7" s="377" customFormat="1" ht="12">
      <c r="A63" s="373"/>
      <c r="B63" s="373"/>
      <c r="C63" s="537"/>
      <c r="D63" s="472"/>
      <c r="E63" s="539"/>
      <c r="F63" s="472"/>
      <c r="G63" s="472"/>
    </row>
    <row r="64" spans="1:7" s="377" customFormat="1" ht="12">
      <c r="A64" s="373"/>
      <c r="B64" s="373"/>
      <c r="C64" s="537"/>
      <c r="D64" s="472"/>
      <c r="E64" s="539"/>
      <c r="F64" s="472"/>
      <c r="G64" s="472"/>
    </row>
    <row r="65" spans="1:7" s="377" customFormat="1" ht="12">
      <c r="A65" s="373"/>
      <c r="B65" s="373"/>
      <c r="C65" s="537"/>
      <c r="D65" s="472"/>
      <c r="E65" s="539"/>
      <c r="F65" s="472"/>
      <c r="G65" s="472"/>
    </row>
    <row r="66" spans="1:7" s="377" customFormat="1" ht="12">
      <c r="A66" s="373"/>
      <c r="B66" s="373"/>
      <c r="C66" s="537"/>
      <c r="D66" s="472"/>
      <c r="E66" s="539"/>
      <c r="F66" s="472"/>
      <c r="G66" s="472"/>
    </row>
    <row r="67" spans="1:7" s="377" customFormat="1" ht="12">
      <c r="A67" s="373"/>
      <c r="B67" s="373"/>
      <c r="C67" s="537"/>
      <c r="D67" s="472"/>
      <c r="E67" s="539"/>
      <c r="F67" s="472"/>
      <c r="G67" s="472"/>
    </row>
    <row r="68" spans="1:7" s="377" customFormat="1" ht="12">
      <c r="A68" s="373"/>
      <c r="B68" s="373"/>
      <c r="C68" s="537"/>
      <c r="D68" s="472"/>
      <c r="E68" s="539"/>
      <c r="F68" s="472"/>
      <c r="G68" s="472"/>
    </row>
    <row r="69" spans="1:7" s="377" customFormat="1" ht="12">
      <c r="A69" s="373"/>
      <c r="B69" s="373"/>
      <c r="C69" s="537"/>
      <c r="D69" s="472"/>
      <c r="E69" s="539"/>
      <c r="F69" s="472"/>
      <c r="G69" s="472"/>
    </row>
    <row r="70" spans="1:7" s="377" customFormat="1" ht="12">
      <c r="A70" s="373"/>
      <c r="B70" s="373"/>
      <c r="C70" s="537"/>
      <c r="D70" s="472"/>
      <c r="E70" s="539"/>
      <c r="F70" s="472"/>
      <c r="G70" s="472"/>
    </row>
    <row r="71" spans="1:7" s="377" customFormat="1" ht="12">
      <c r="A71" s="373"/>
      <c r="B71" s="373"/>
      <c r="C71" s="537"/>
      <c r="D71" s="472"/>
      <c r="E71" s="539"/>
      <c r="F71" s="472"/>
      <c r="G71" s="472"/>
    </row>
    <row r="72" spans="1:7" s="377" customFormat="1" ht="12">
      <c r="A72" s="373"/>
      <c r="B72" s="373"/>
      <c r="C72" s="537"/>
      <c r="D72" s="472"/>
      <c r="E72" s="539"/>
      <c r="F72" s="472"/>
      <c r="G72" s="472"/>
    </row>
    <row r="73" spans="1:7" s="377" customFormat="1" ht="12">
      <c r="A73" s="373"/>
      <c r="B73" s="373"/>
      <c r="C73" s="537"/>
      <c r="D73" s="472"/>
      <c r="E73" s="539"/>
      <c r="F73" s="472"/>
      <c r="G73" s="472"/>
    </row>
    <row r="74" spans="1:7" s="377" customFormat="1" ht="12">
      <c r="A74" s="373"/>
      <c r="B74" s="373"/>
      <c r="C74" s="537"/>
      <c r="D74" s="472"/>
      <c r="E74" s="539"/>
      <c r="F74" s="472"/>
      <c r="G74" s="472"/>
    </row>
    <row r="75" spans="1:7" s="377" customFormat="1" ht="12">
      <c r="A75" s="373"/>
      <c r="B75" s="373"/>
      <c r="C75" s="537"/>
      <c r="D75" s="472"/>
      <c r="E75" s="539"/>
      <c r="F75" s="472"/>
      <c r="G75" s="472"/>
    </row>
    <row r="76" spans="1:7" s="377" customFormat="1" ht="12">
      <c r="A76" s="373"/>
      <c r="B76" s="373"/>
      <c r="C76" s="537"/>
      <c r="D76" s="472"/>
      <c r="E76" s="539"/>
      <c r="F76" s="472"/>
      <c r="G76" s="472"/>
    </row>
    <row r="77" spans="1:7" s="377" customFormat="1" ht="12">
      <c r="A77" s="373"/>
      <c r="B77" s="373"/>
      <c r="C77" s="537"/>
      <c r="D77" s="472"/>
      <c r="E77" s="539"/>
      <c r="F77" s="472"/>
      <c r="G77" s="472"/>
    </row>
    <row r="78" spans="1:7" s="377" customFormat="1" ht="12">
      <c r="A78" s="373"/>
      <c r="B78" s="373"/>
      <c r="C78" s="537"/>
      <c r="D78" s="472"/>
      <c r="E78" s="539"/>
      <c r="F78" s="472"/>
      <c r="G78" s="472"/>
    </row>
    <row r="79" spans="1:7" s="377" customFormat="1" ht="12">
      <c r="A79" s="373"/>
      <c r="B79" s="373"/>
      <c r="C79" s="537"/>
      <c r="D79" s="472"/>
      <c r="E79" s="539"/>
      <c r="F79" s="472"/>
      <c r="G79" s="472"/>
    </row>
  </sheetData>
  <sheetProtection algorithmName="SHA-512" hashValue="iJlo+GfCXozcXFdBprz0H0WwBe2R1/3FtugQJ1jRUbk73mu/9E6qVP7fsFI2iv3ML0KdgrkqlpuiWyt5ShZkDQ==" saltValue="cicWoL6HoeCQpqpVU8vw4g==" spinCount="100000" sheet="1" objects="1" scenarios="1"/>
  <mergeCells count="19">
    <mergeCell ref="C23:G23"/>
    <mergeCell ref="C24:G24"/>
    <mergeCell ref="C25:G25"/>
    <mergeCell ref="C21:G21"/>
    <mergeCell ref="C17:G17"/>
    <mergeCell ref="C18:G18"/>
    <mergeCell ref="C19:G19"/>
    <mergeCell ref="C20:G20"/>
    <mergeCell ref="C22:G22"/>
    <mergeCell ref="C12:G12"/>
    <mergeCell ref="C13:G13"/>
    <mergeCell ref="C14:G14"/>
    <mergeCell ref="C15:G15"/>
    <mergeCell ref="C16:G16"/>
    <mergeCell ref="C7:G7"/>
    <mergeCell ref="C8:G8"/>
    <mergeCell ref="C9:G9"/>
    <mergeCell ref="C10:G10"/>
    <mergeCell ref="C11:G11"/>
  </mergeCells>
  <pageMargins left="0.98425196850393704" right="0.39370078740157483" top="0.98425196850393704" bottom="0.74803149606299213" header="0" footer="0.39370078740157483"/>
  <pageSetup paperSize="9" firstPageNumber="0" orientation="portrait" horizontalDpi="300" verticalDpi="300" r:id="rId1"/>
  <headerFooter alignWithMargins="0">
    <oddHeader xml:space="preserve">&amp;L
</oddHeader>
    <oddFooter>&amp;C&amp;6 &amp; List: &amp;A&amp;L&amp;9&amp;R&amp;R &amp; &amp;9 &amp; List: &amp;A_x000D_&amp;R &amp; &amp;9 &amp; Stran: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dimension ref="A1:O22"/>
  <sheetViews>
    <sheetView tabSelected="1" view="pageBreakPreview" zoomScaleNormal="100" zoomScaleSheetLayoutView="100" workbookViewId="0">
      <selection activeCell="H19" sqref="H19"/>
    </sheetView>
  </sheetViews>
  <sheetFormatPr defaultRowHeight="12.75"/>
  <cols>
    <col min="1" max="1" width="4.42578125" style="77" customWidth="1"/>
    <col min="2" max="2" width="46.42578125" style="104" customWidth="1"/>
    <col min="3" max="3" width="6.5703125" style="77" customWidth="1"/>
    <col min="4" max="4" width="6.7109375" style="105" customWidth="1"/>
    <col min="5" max="5" width="2.42578125" style="106" customWidth="1"/>
    <col min="6" max="6" width="19.5703125" style="106" customWidth="1"/>
    <col min="7" max="7" width="20.42578125" style="91" customWidth="1"/>
    <col min="8" max="8" width="11" style="341" customWidth="1"/>
    <col min="9" max="9" width="10.140625" style="341" customWidth="1"/>
    <col min="10" max="10" width="9.140625" style="341"/>
    <col min="11" max="11" width="19.7109375" style="341" customWidth="1"/>
    <col min="12" max="12" width="9.85546875" style="341" customWidth="1"/>
    <col min="13" max="13" width="2.5703125" style="341" bestFit="1" customWidth="1"/>
    <col min="14" max="14" width="9.140625" style="341"/>
    <col min="15" max="15" width="9" style="341" customWidth="1"/>
    <col min="16" max="16384" width="9.140625" style="341"/>
  </cols>
  <sheetData>
    <row r="1" spans="1:15" ht="18">
      <c r="A1" s="100" t="str">
        <f>+OSNOVA!A2</f>
        <v>POPIS DEL</v>
      </c>
      <c r="B1" s="341"/>
      <c r="H1" s="79"/>
      <c r="K1" s="354"/>
      <c r="L1" s="356"/>
    </row>
    <row r="2" spans="1:15" ht="18">
      <c r="A2" s="100"/>
      <c r="B2" s="341"/>
      <c r="H2" s="79"/>
      <c r="K2" s="354"/>
      <c r="L2" s="356"/>
    </row>
    <row r="3" spans="1:15" ht="18.75" customHeight="1">
      <c r="A3" s="578" t="str">
        <f>OBJEKT</f>
        <v>DSO BOVEC</v>
      </c>
      <c r="B3" s="579"/>
      <c r="C3" s="579"/>
      <c r="D3" s="579"/>
      <c r="E3" s="579"/>
      <c r="F3" s="579"/>
      <c r="H3" s="79"/>
      <c r="K3" s="354"/>
      <c r="L3" s="356"/>
    </row>
    <row r="4" spans="1:15" ht="18">
      <c r="A4" s="93"/>
      <c r="B4" s="100"/>
      <c r="H4" s="79"/>
      <c r="K4" s="354"/>
      <c r="L4" s="356"/>
    </row>
    <row r="5" spans="1:15" s="165" customFormat="1" ht="19.5" thickBot="1">
      <c r="A5" s="159" t="s">
        <v>386</v>
      </c>
      <c r="B5" s="160"/>
      <c r="C5" s="161"/>
      <c r="D5" s="162"/>
      <c r="E5" s="163"/>
      <c r="F5" s="163"/>
      <c r="G5" s="164"/>
    </row>
    <row r="6" spans="1:15" s="150" customFormat="1" ht="15">
      <c r="A6" s="313"/>
      <c r="B6" s="314"/>
      <c r="C6" s="313"/>
      <c r="D6" s="315"/>
      <c r="E6" s="316"/>
      <c r="F6" s="316"/>
      <c r="G6" s="317"/>
      <c r="H6" s="148"/>
      <c r="I6" s="149"/>
      <c r="K6" s="149"/>
    </row>
    <row r="7" spans="1:15" s="150" customFormat="1" ht="15">
      <c r="A7" s="313"/>
      <c r="B7" s="314" t="s">
        <v>1136</v>
      </c>
      <c r="C7" s="313"/>
      <c r="D7" s="315"/>
      <c r="E7" s="316"/>
      <c r="F7" s="316"/>
      <c r="G7" s="317"/>
      <c r="H7" s="148"/>
      <c r="I7" s="149"/>
      <c r="K7" s="149"/>
    </row>
    <row r="8" spans="1:15" s="150" customFormat="1" ht="15">
      <c r="A8" s="313"/>
      <c r="B8" s="314"/>
      <c r="C8" s="313"/>
      <c r="D8" s="315"/>
      <c r="E8" s="316"/>
      <c r="F8" s="316"/>
      <c r="G8" s="317"/>
      <c r="H8" s="148"/>
      <c r="I8" s="149"/>
      <c r="K8" s="149"/>
    </row>
    <row r="9" spans="1:15" s="128" customFormat="1" ht="15">
      <c r="A9" s="129"/>
      <c r="B9" s="312" t="s">
        <v>231</v>
      </c>
      <c r="C9" s="96"/>
      <c r="D9" s="108"/>
      <c r="E9" s="96"/>
      <c r="F9" s="118">
        <f>'REKAPITULACIJA GR. DELA'!F25+'REKAPITULACIJA OBRT. DELA'!F35</f>
        <v>0</v>
      </c>
      <c r="G9" s="97"/>
      <c r="K9" s="314"/>
    </row>
    <row r="10" spans="1:15" s="128" customFormat="1" ht="15.75" thickBot="1">
      <c r="A10" s="120"/>
      <c r="B10" s="111"/>
      <c r="C10" s="110"/>
      <c r="D10" s="112"/>
      <c r="E10" s="110"/>
      <c r="F10" s="119"/>
      <c r="G10" s="97"/>
    </row>
    <row r="11" spans="1:15" s="150" customFormat="1" ht="15.75" thickTop="1">
      <c r="A11" s="318"/>
      <c r="B11" s="319"/>
      <c r="C11" s="320"/>
      <c r="D11" s="321"/>
      <c r="E11" s="321"/>
      <c r="F11" s="322"/>
      <c r="G11" s="323"/>
      <c r="O11" s="298"/>
    </row>
    <row r="12" spans="1:15" s="150" customFormat="1" ht="15">
      <c r="A12" s="318"/>
      <c r="B12" s="319"/>
      <c r="C12" s="320"/>
      <c r="D12" s="108" t="s">
        <v>455</v>
      </c>
      <c r="E12" s="321"/>
      <c r="F12" s="324">
        <f>IF(OSNOVA!$B$43=1,SUM(F8:F10),"")</f>
        <v>0</v>
      </c>
      <c r="G12" s="323"/>
      <c r="O12" s="298"/>
    </row>
    <row r="13" spans="1:15" s="150" customFormat="1" ht="15">
      <c r="A13" s="325"/>
      <c r="B13" s="326"/>
      <c r="C13" s="325"/>
      <c r="D13" s="327"/>
      <c r="E13" s="328"/>
      <c r="F13" s="328"/>
      <c r="G13" s="317"/>
    </row>
    <row r="14" spans="1:15" s="128" customFormat="1" ht="15">
      <c r="A14" s="121"/>
      <c r="B14" s="95"/>
      <c r="C14" s="353">
        <f>+DDV</f>
        <v>9.5000000000000001E-2</v>
      </c>
      <c r="D14" s="108" t="s">
        <v>186</v>
      </c>
      <c r="E14" s="96"/>
      <c r="F14" s="118">
        <f>IF(OSNOVA!$B$43=1,SUM(F12*C14),"")</f>
        <v>0</v>
      </c>
      <c r="G14" s="97"/>
    </row>
    <row r="15" spans="1:15" s="128" customFormat="1" ht="15.75" thickBot="1">
      <c r="A15" s="120"/>
      <c r="B15" s="111"/>
      <c r="C15" s="110"/>
      <c r="D15" s="112"/>
      <c r="E15" s="110"/>
      <c r="F15" s="119"/>
      <c r="G15" s="97"/>
    </row>
    <row r="16" spans="1:15" s="150" customFormat="1" ht="15.75" thickTop="1">
      <c r="A16" s="318"/>
      <c r="B16" s="319"/>
      <c r="C16" s="320"/>
      <c r="D16" s="321"/>
      <c r="E16" s="321"/>
      <c r="F16" s="322"/>
      <c r="G16" s="323"/>
      <c r="O16" s="298"/>
    </row>
    <row r="17" spans="1:7" s="128" customFormat="1" ht="15">
      <c r="A17" s="121"/>
      <c r="B17" s="95"/>
      <c r="C17" s="96"/>
      <c r="D17" s="108" t="s">
        <v>456</v>
      </c>
      <c r="E17" s="96"/>
      <c r="F17" s="118">
        <f>IF(OSNOVA!$B$43=1,SUM(F11:F15),"")</f>
        <v>0</v>
      </c>
      <c r="G17" s="97"/>
    </row>
    <row r="18" spans="1:7" ht="15">
      <c r="A18" s="329"/>
      <c r="B18" s="330"/>
      <c r="C18" s="329"/>
      <c r="D18" s="331"/>
      <c r="E18" s="332"/>
      <c r="F18" s="332"/>
      <c r="G18" s="333"/>
    </row>
    <row r="20" spans="1:7" s="338" customFormat="1" ht="12">
      <c r="A20" s="85"/>
      <c r="B20" s="86"/>
      <c r="C20" s="85"/>
      <c r="D20" s="87"/>
      <c r="E20" s="93"/>
      <c r="F20" s="93"/>
      <c r="G20" s="92"/>
    </row>
    <row r="21" spans="1:7" s="338" customFormat="1" ht="12">
      <c r="A21" s="85"/>
      <c r="B21" s="86"/>
      <c r="C21" s="85"/>
      <c r="D21" s="87"/>
      <c r="E21" s="93"/>
      <c r="F21" s="93"/>
      <c r="G21" s="92"/>
    </row>
    <row r="22" spans="1:7" s="338" customFormat="1" ht="12">
      <c r="A22" s="85"/>
      <c r="B22" s="86"/>
      <c r="C22" s="85"/>
      <c r="D22" s="87"/>
      <c r="E22" s="93"/>
      <c r="F22" s="93"/>
      <c r="G22" s="92"/>
    </row>
  </sheetData>
  <sheetProtection algorithmName="SHA-512" hashValue="rMgLXdoUDofbGrd0ryVGxi97G29X0Sl+Fcx43ruXZKIxQTB3APFbgQJWEDwxpwgqqfGIuHtPy5RQQAYTYOoicw==" saltValue="SUcAdO6ESRwRnkPv+tHAjg==" spinCount="100000" sheet="1" objects="1" scenarios="1"/>
  <mergeCells count="1">
    <mergeCell ref="A3:F3"/>
  </mergeCells>
  <phoneticPr fontId="0" type="noConversion"/>
  <pageMargins left="0.98425196850393704" right="0.39370078740157483" top="0.98425196850393704" bottom="0.74803149606299213" header="0" footer="0.39370078740157483"/>
  <pageSetup paperSize="9" scale="97" firstPageNumber="0" orientation="portrait" horizontalDpi="300" verticalDpi="300" r:id="rId1"/>
  <headerFooter alignWithMargins="0">
    <oddHeader xml:space="preserve">&amp;L
</oddHeader>
    <oddFooter>&amp;C&amp;6 &amp; List: &amp;A&amp;L&amp;9&amp;R&amp;R &amp; &amp;9 &amp; List: &amp;A_x000D_&amp;R &amp; &amp;9 &amp; Stran: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dimension ref="A1:J50"/>
  <sheetViews>
    <sheetView view="pageBreakPreview" topLeftCell="A15" zoomScale="120" zoomScaleNormal="100" zoomScaleSheetLayoutView="120" workbookViewId="0">
      <selection activeCell="L27" sqref="L27"/>
    </sheetView>
  </sheetViews>
  <sheetFormatPr defaultRowHeight="12.75"/>
  <cols>
    <col min="1" max="1" width="3.42578125" style="77" customWidth="1"/>
    <col min="2" max="2" width="3.85546875" style="77" customWidth="1"/>
    <col min="3" max="3" width="43.7109375" style="104" customWidth="1"/>
    <col min="4" max="4" width="6.28515625" style="232" customWidth="1"/>
    <col min="5" max="5" width="7.5703125" style="224" customWidth="1"/>
    <col min="6" max="6" width="9.5703125" style="232" customWidth="1"/>
    <col min="7" max="7" width="13.85546875" style="232" customWidth="1"/>
    <col min="8" max="8" width="2.5703125" style="341" bestFit="1" customWidth="1"/>
    <col min="9" max="9" width="9.140625" style="341"/>
    <col min="10" max="10" width="9" style="341" customWidth="1"/>
    <col min="11" max="16384" width="9.140625" style="341"/>
  </cols>
  <sheetData>
    <row r="1" spans="1:7" s="115" customFormat="1" ht="18">
      <c r="A1" s="100" t="str">
        <f>+OSNOVA!A2</f>
        <v>POPIS DEL</v>
      </c>
      <c r="C1" s="100"/>
      <c r="D1" s="230"/>
      <c r="E1" s="222"/>
      <c r="F1" s="230"/>
      <c r="G1" s="230"/>
    </row>
    <row r="2" spans="1:7" s="115" customFormat="1" ht="18">
      <c r="A2" s="100"/>
      <c r="B2" s="100"/>
      <c r="C2" s="100"/>
      <c r="D2" s="230"/>
      <c r="E2" s="222"/>
      <c r="F2" s="230"/>
      <c r="G2" s="230"/>
    </row>
    <row r="3" spans="1:7" s="115" customFormat="1" ht="18">
      <c r="A3" s="100" t="str">
        <f>+OZN</f>
        <v>3.</v>
      </c>
      <c r="C3" s="100" t="str">
        <f>+DEL</f>
        <v>GRADBENOOBRTNIŠKA DELA</v>
      </c>
      <c r="D3" s="230"/>
      <c r="E3" s="222"/>
      <c r="F3" s="230"/>
      <c r="G3" s="230"/>
    </row>
    <row r="4" spans="1:7" s="115" customFormat="1" ht="18">
      <c r="A4" s="100"/>
      <c r="B4" s="99"/>
      <c r="C4" s="100"/>
      <c r="D4" s="230"/>
      <c r="E4" s="222"/>
      <c r="F4" s="230"/>
      <c r="G4" s="230"/>
    </row>
    <row r="5" spans="1:7" s="139" customFormat="1" ht="18">
      <c r="A5" s="189" t="str">
        <f>OSNOVA!J31</f>
        <v>B.</v>
      </c>
      <c r="B5" s="135"/>
      <c r="C5" s="134" t="str">
        <f>OSNOVA!K31</f>
        <v>OBRTNIŠKA DELA</v>
      </c>
      <c r="D5" s="231"/>
      <c r="E5" s="223"/>
      <c r="F5" s="231"/>
      <c r="G5" s="231"/>
    </row>
    <row r="6" spans="1:7">
      <c r="A6" s="93" t="s">
        <v>192</v>
      </c>
      <c r="B6" s="93"/>
      <c r="C6" s="341"/>
    </row>
    <row r="7" spans="1:7" ht="39" customHeight="1">
      <c r="A7" s="93"/>
      <c r="B7" s="266" t="s">
        <v>205</v>
      </c>
      <c r="C7" s="584" t="s">
        <v>142</v>
      </c>
      <c r="D7" s="584"/>
      <c r="E7" s="584"/>
      <c r="F7" s="584"/>
      <c r="G7" s="584"/>
    </row>
    <row r="8" spans="1:7" ht="26.25" customHeight="1">
      <c r="A8" s="93"/>
      <c r="B8" s="265" t="s">
        <v>205</v>
      </c>
      <c r="C8" s="582" t="s">
        <v>181</v>
      </c>
      <c r="D8" s="582"/>
      <c r="E8" s="582"/>
      <c r="F8" s="582"/>
      <c r="G8" s="582"/>
    </row>
    <row r="9" spans="1:7">
      <c r="A9" s="93"/>
      <c r="B9" s="265" t="s">
        <v>205</v>
      </c>
      <c r="C9" s="596" t="s">
        <v>6</v>
      </c>
      <c r="D9" s="596"/>
      <c r="E9" s="596"/>
      <c r="F9" s="596"/>
      <c r="G9" s="596"/>
    </row>
    <row r="10" spans="1:7">
      <c r="A10" s="93"/>
      <c r="B10" s="265" t="s">
        <v>205</v>
      </c>
      <c r="C10" s="601" t="s">
        <v>315</v>
      </c>
      <c r="D10" s="601"/>
      <c r="E10" s="601"/>
      <c r="F10" s="601"/>
      <c r="G10" s="601"/>
    </row>
    <row r="11" spans="1:7" ht="36.75" customHeight="1">
      <c r="A11" s="93"/>
      <c r="B11" s="265" t="s">
        <v>205</v>
      </c>
      <c r="C11" s="601" t="s">
        <v>403</v>
      </c>
      <c r="D11" s="601"/>
      <c r="E11" s="601"/>
      <c r="F11" s="601"/>
      <c r="G11" s="601"/>
    </row>
    <row r="12" spans="1:7" ht="24.75" customHeight="1">
      <c r="A12" s="93"/>
      <c r="B12" s="265" t="s">
        <v>205</v>
      </c>
      <c r="C12" s="601" t="s">
        <v>81</v>
      </c>
      <c r="D12" s="601"/>
      <c r="E12" s="601"/>
      <c r="F12" s="601"/>
      <c r="G12" s="601"/>
    </row>
    <row r="13" spans="1:7" ht="27.75" customHeight="1">
      <c r="A13" s="93"/>
      <c r="B13" s="265" t="s">
        <v>205</v>
      </c>
      <c r="C13" s="601" t="s">
        <v>82</v>
      </c>
      <c r="D13" s="601"/>
      <c r="E13" s="601"/>
      <c r="F13" s="601"/>
      <c r="G13" s="601"/>
    </row>
    <row r="14" spans="1:7" ht="24.75" customHeight="1">
      <c r="A14" s="93"/>
      <c r="B14" s="265" t="s">
        <v>205</v>
      </c>
      <c r="C14" s="601" t="s">
        <v>324</v>
      </c>
      <c r="D14" s="601"/>
      <c r="E14" s="601"/>
      <c r="F14" s="601"/>
      <c r="G14" s="601"/>
    </row>
    <row r="15" spans="1:7" ht="61.5" customHeight="1">
      <c r="A15" s="93"/>
      <c r="B15" s="265" t="s">
        <v>205</v>
      </c>
      <c r="C15" s="601" t="s">
        <v>152</v>
      </c>
      <c r="D15" s="601"/>
      <c r="E15" s="601"/>
      <c r="F15" s="601"/>
      <c r="G15" s="601"/>
    </row>
    <row r="16" spans="1:7">
      <c r="A16" s="93"/>
      <c r="B16" s="265" t="s">
        <v>205</v>
      </c>
      <c r="C16" s="601" t="s">
        <v>153</v>
      </c>
      <c r="D16" s="601"/>
      <c r="E16" s="601"/>
      <c r="F16" s="601"/>
      <c r="G16" s="601"/>
    </row>
    <row r="17" spans="1:10">
      <c r="A17" s="93"/>
      <c r="B17" s="260"/>
      <c r="C17" s="610" t="s">
        <v>162</v>
      </c>
      <c r="D17" s="610"/>
      <c r="E17" s="610"/>
      <c r="F17" s="610"/>
      <c r="G17" s="610"/>
    </row>
    <row r="18" spans="1:10">
      <c r="A18" s="93"/>
      <c r="B18" s="260" t="s">
        <v>205</v>
      </c>
      <c r="C18" s="589" t="s">
        <v>302</v>
      </c>
      <c r="D18" s="589"/>
      <c r="E18" s="589"/>
      <c r="F18" s="589"/>
      <c r="G18" s="589"/>
    </row>
    <row r="19" spans="1:10">
      <c r="A19" s="93"/>
      <c r="B19" s="265" t="s">
        <v>205</v>
      </c>
      <c r="C19" s="582" t="s">
        <v>271</v>
      </c>
      <c r="D19" s="582"/>
      <c r="E19" s="582"/>
      <c r="F19" s="582"/>
      <c r="G19" s="582"/>
    </row>
    <row r="20" spans="1:10">
      <c r="A20" s="93"/>
      <c r="B20" s="260" t="s">
        <v>205</v>
      </c>
      <c r="C20" s="582" t="s">
        <v>228</v>
      </c>
      <c r="D20" s="582"/>
      <c r="E20" s="582"/>
      <c r="F20" s="582"/>
      <c r="G20" s="582"/>
    </row>
    <row r="21" spans="1:10">
      <c r="C21" s="240"/>
      <c r="D21" s="212"/>
      <c r="E21" s="212"/>
      <c r="F21" s="212"/>
      <c r="G21" s="212"/>
    </row>
    <row r="22" spans="1:10">
      <c r="A22" s="93" t="s">
        <v>200</v>
      </c>
      <c r="B22" s="93"/>
      <c r="D22" s="212"/>
      <c r="E22" s="212"/>
      <c r="F22" s="212"/>
      <c r="G22" s="212"/>
    </row>
    <row r="23" spans="1:10" s="113" customFormat="1">
      <c r="A23" s="94" t="s">
        <v>65</v>
      </c>
      <c r="B23" s="94"/>
      <c r="C23" s="122" t="s">
        <v>66</v>
      </c>
      <c r="D23" s="233" t="s">
        <v>67</v>
      </c>
      <c r="E23" s="225" t="s">
        <v>291</v>
      </c>
      <c r="F23" s="225" t="s">
        <v>292</v>
      </c>
      <c r="G23" s="225" t="s">
        <v>293</v>
      </c>
      <c r="I23" s="114"/>
      <c r="J23" s="114"/>
    </row>
    <row r="24" spans="1:10">
      <c r="C24" s="123"/>
      <c r="G24" s="224"/>
    </row>
    <row r="25" spans="1:10" s="145" customFormat="1" ht="16.5" thickBot="1">
      <c r="A25" s="142"/>
      <c r="B25" s="142" t="s">
        <v>377</v>
      </c>
      <c r="C25" s="144" t="s">
        <v>110</v>
      </c>
      <c r="D25" s="234"/>
      <c r="E25" s="226"/>
      <c r="F25" s="234"/>
      <c r="G25" s="226"/>
    </row>
    <row r="26" spans="1:10">
      <c r="A26" s="131"/>
      <c r="B26" s="105"/>
      <c r="C26" s="123"/>
      <c r="G26" s="224"/>
    </row>
    <row r="27" spans="1:10" s="338" customFormat="1" ht="262.5" customHeight="1">
      <c r="A27" s="344" t="str">
        <f>$B$25</f>
        <v>IX.</v>
      </c>
      <c r="B27" s="343">
        <f>COUNT($A$26:B26)+1</f>
        <v>1</v>
      </c>
      <c r="C27" s="249" t="s">
        <v>677</v>
      </c>
      <c r="F27" s="540"/>
      <c r="H27" s="339"/>
      <c r="I27" s="342"/>
      <c r="J27" s="340"/>
    </row>
    <row r="28" spans="1:10" s="338" customFormat="1" ht="239.25" customHeight="1">
      <c r="A28" s="344"/>
      <c r="B28" s="343"/>
      <c r="C28" s="249" t="s">
        <v>673</v>
      </c>
      <c r="D28" s="345" t="s">
        <v>236</v>
      </c>
      <c r="E28" s="347">
        <f>1050.1-E31</f>
        <v>970.1</v>
      </c>
      <c r="F28" s="519"/>
      <c r="G28" s="346">
        <f>IF(OSNOVA!$B$43=1,E28*F28,"")</f>
        <v>0</v>
      </c>
      <c r="H28" s="339"/>
      <c r="I28" s="342"/>
      <c r="J28" s="340"/>
    </row>
    <row r="29" spans="1:10" s="338" customFormat="1">
      <c r="A29" s="344"/>
      <c r="B29" s="343"/>
      <c r="C29" s="249"/>
      <c r="D29" s="345"/>
      <c r="E29" s="347"/>
      <c r="F29" s="519"/>
      <c r="G29" s="346"/>
      <c r="H29" s="339"/>
      <c r="I29" s="342"/>
      <c r="J29" s="340"/>
    </row>
    <row r="30" spans="1:10" s="338" customFormat="1" ht="262.5" customHeight="1">
      <c r="A30" s="344" t="str">
        <f>$B$25</f>
        <v>IX.</v>
      </c>
      <c r="B30" s="343">
        <f>COUNT($A$26:B27)+1</f>
        <v>2</v>
      </c>
      <c r="C30" s="249" t="s">
        <v>676</v>
      </c>
      <c r="F30" s="540"/>
      <c r="H30" s="339"/>
      <c r="I30" s="342"/>
      <c r="J30" s="340"/>
    </row>
    <row r="31" spans="1:10" s="338" customFormat="1" ht="239.25" customHeight="1">
      <c r="A31" s="344"/>
      <c r="B31" s="343"/>
      <c r="C31" s="249" t="s">
        <v>673</v>
      </c>
      <c r="D31" s="345" t="s">
        <v>236</v>
      </c>
      <c r="E31" s="347">
        <v>80</v>
      </c>
      <c r="F31" s="519"/>
      <c r="G31" s="346">
        <f>IF(OSNOVA!$B$43=1,E31*F31,"")</f>
        <v>0</v>
      </c>
      <c r="H31" s="339"/>
      <c r="I31" s="342"/>
      <c r="J31" s="340"/>
    </row>
    <row r="32" spans="1:10" s="338" customFormat="1">
      <c r="A32" s="344"/>
      <c r="B32" s="343"/>
      <c r="C32" s="291"/>
      <c r="D32" s="345"/>
      <c r="E32" s="347"/>
      <c r="F32" s="519"/>
      <c r="G32" s="346"/>
      <c r="H32" s="339"/>
      <c r="I32" s="342"/>
      <c r="J32" s="340"/>
    </row>
    <row r="33" spans="1:10" s="338" customFormat="1" ht="261.75" customHeight="1">
      <c r="A33" s="344" t="str">
        <f>$B$25</f>
        <v>IX.</v>
      </c>
      <c r="B33" s="343">
        <f>COUNT($A$26:B30)+1</f>
        <v>3</v>
      </c>
      <c r="C33" s="249" t="s">
        <v>675</v>
      </c>
      <c r="F33" s="540"/>
      <c r="H33" s="339"/>
      <c r="I33" s="342"/>
      <c r="J33" s="340"/>
    </row>
    <row r="34" spans="1:10" s="338" customFormat="1" ht="239.25" customHeight="1">
      <c r="A34" s="344"/>
      <c r="B34" s="343"/>
      <c r="C34" s="249" t="s">
        <v>673</v>
      </c>
      <c r="D34" s="345" t="s">
        <v>236</v>
      </c>
      <c r="E34" s="347">
        <v>909.6</v>
      </c>
      <c r="F34" s="519"/>
      <c r="G34" s="346">
        <f>IF(OSNOVA!$B$43=1,E34*F34,"")</f>
        <v>0</v>
      </c>
      <c r="H34" s="339"/>
      <c r="I34" s="342"/>
      <c r="J34" s="340"/>
    </row>
    <row r="35" spans="1:10" s="338" customFormat="1">
      <c r="A35" s="344"/>
      <c r="B35" s="343"/>
      <c r="C35" s="249"/>
      <c r="D35" s="345"/>
      <c r="E35" s="347"/>
      <c r="F35" s="519"/>
      <c r="G35" s="346"/>
      <c r="H35" s="339"/>
      <c r="I35" s="342"/>
      <c r="J35" s="340"/>
    </row>
    <row r="36" spans="1:10" s="338" customFormat="1" ht="288">
      <c r="A36" s="344" t="str">
        <f>$B$25</f>
        <v>IX.</v>
      </c>
      <c r="B36" s="343">
        <f>COUNT($A$26:B33)+1</f>
        <v>4</v>
      </c>
      <c r="C36" s="249" t="s">
        <v>680</v>
      </c>
      <c r="D36" s="345"/>
      <c r="E36" s="347"/>
      <c r="F36" s="519"/>
      <c r="G36" s="346"/>
      <c r="H36" s="339"/>
      <c r="I36" s="342"/>
      <c r="J36" s="340"/>
    </row>
    <row r="37" spans="1:10" s="338" customFormat="1" ht="264">
      <c r="A37" s="344"/>
      <c r="B37" s="343"/>
      <c r="C37" s="249" t="s">
        <v>673</v>
      </c>
      <c r="D37" s="345" t="s">
        <v>236</v>
      </c>
      <c r="E37" s="347">
        <f>398-E40</f>
        <v>355.2</v>
      </c>
      <c r="F37" s="519"/>
      <c r="G37" s="346">
        <f>IF(OSNOVA!$B$43=1,E37*F37,"")</f>
        <v>0</v>
      </c>
      <c r="H37" s="339"/>
      <c r="I37" s="342"/>
      <c r="J37" s="340"/>
    </row>
    <row r="38" spans="1:10" s="338" customFormat="1">
      <c r="A38" s="344"/>
      <c r="B38" s="343"/>
      <c r="C38" s="249"/>
      <c r="D38" s="345"/>
      <c r="E38" s="347"/>
      <c r="F38" s="519"/>
      <c r="G38" s="346"/>
      <c r="H38" s="339"/>
      <c r="I38" s="342"/>
      <c r="J38" s="340"/>
    </row>
    <row r="39" spans="1:10" s="338" customFormat="1" ht="262.5" customHeight="1">
      <c r="A39" s="344" t="str">
        <f>$B$25</f>
        <v>IX.</v>
      </c>
      <c r="B39" s="343">
        <f>COUNT($A$26:B36)+1</f>
        <v>5</v>
      </c>
      <c r="C39" s="249" t="s">
        <v>674</v>
      </c>
      <c r="F39" s="540"/>
      <c r="H39" s="339"/>
      <c r="I39" s="342"/>
      <c r="J39" s="340"/>
    </row>
    <row r="40" spans="1:10" s="338" customFormat="1" ht="238.5" customHeight="1">
      <c r="A40" s="344"/>
      <c r="B40" s="343"/>
      <c r="C40" s="249" t="s">
        <v>673</v>
      </c>
      <c r="D40" s="345" t="s">
        <v>236</v>
      </c>
      <c r="E40" s="347">
        <v>42.8</v>
      </c>
      <c r="F40" s="519"/>
      <c r="G40" s="346">
        <f>IF(OSNOVA!$B$43=1,E40*F40,"")</f>
        <v>0</v>
      </c>
      <c r="H40" s="339"/>
      <c r="I40" s="342"/>
      <c r="J40" s="340"/>
    </row>
    <row r="41" spans="1:10" s="338" customFormat="1">
      <c r="A41" s="344"/>
      <c r="B41" s="343"/>
      <c r="C41" s="238"/>
      <c r="D41" s="347"/>
      <c r="E41" s="347"/>
      <c r="F41" s="519"/>
      <c r="G41" s="346"/>
      <c r="H41" s="339"/>
      <c r="I41" s="342"/>
      <c r="J41" s="340"/>
    </row>
    <row r="42" spans="1:10" s="338" customFormat="1" ht="168">
      <c r="A42" s="344" t="str">
        <f>$B$25</f>
        <v>IX.</v>
      </c>
      <c r="B42" s="343">
        <f>COUNT($A$26:B40)+1</f>
        <v>6</v>
      </c>
      <c r="C42" s="350" t="s">
        <v>681</v>
      </c>
      <c r="D42" s="347" t="s">
        <v>236</v>
      </c>
      <c r="E42" s="347">
        <v>266.60000000000002</v>
      </c>
      <c r="F42" s="519"/>
      <c r="G42" s="346">
        <f>IF(OSNOVA!$B$43=1,E42*F42,"")</f>
        <v>0</v>
      </c>
      <c r="H42" s="339"/>
      <c r="I42" s="342"/>
      <c r="J42" s="340"/>
    </row>
    <row r="43" spans="1:10" s="338" customFormat="1">
      <c r="A43" s="344"/>
      <c r="B43" s="343"/>
      <c r="C43" s="305"/>
      <c r="D43" s="345"/>
      <c r="E43" s="347"/>
      <c r="F43" s="346"/>
      <c r="G43" s="346"/>
      <c r="H43" s="339"/>
      <c r="I43" s="342"/>
      <c r="J43" s="340"/>
    </row>
    <row r="44" spans="1:10" s="338" customFormat="1" ht="13.5" thickBot="1">
      <c r="A44" s="133"/>
      <c r="B44" s="130"/>
      <c r="C44" s="242"/>
      <c r="D44" s="227"/>
      <c r="E44" s="126" t="str">
        <f>CONCATENATE(B25," ",C25," - SKUPAJ:")</f>
        <v>IX. Obloge tal - SKUPAJ:</v>
      </c>
      <c r="F44" s="235"/>
      <c r="G44" s="216">
        <f>IF(OSNOVA!$B$43=1,SUM(G26:G43),"")</f>
        <v>0</v>
      </c>
      <c r="H44" s="339"/>
      <c r="I44" s="342"/>
      <c r="J44" s="340"/>
    </row>
    <row r="45" spans="1:10">
      <c r="C45" s="341"/>
    </row>
    <row r="46" spans="1:10">
      <c r="C46" s="348"/>
    </row>
    <row r="48" spans="1:10">
      <c r="C48" s="249"/>
    </row>
    <row r="50" spans="3:3">
      <c r="C50" s="249"/>
    </row>
  </sheetData>
  <sheetProtection algorithmName="SHA-512" hashValue="6swDKoz46Cqw0vM4WEUd+bG44AB7Gs/njvErJiZZUFrYISUEpeL77BvDTW0pd0VNm+XJSB4J957WsMUbx/N7CA==" saltValue="EguS+vPJ/8LKw48/OXv2NQ==" spinCount="100000" sheet="1" objects="1" scenarios="1"/>
  <mergeCells count="14">
    <mergeCell ref="C18:G18"/>
    <mergeCell ref="C19:G19"/>
    <mergeCell ref="C20:G20"/>
    <mergeCell ref="C13:G13"/>
    <mergeCell ref="C14:G14"/>
    <mergeCell ref="C15:G15"/>
    <mergeCell ref="C16:G16"/>
    <mergeCell ref="C17:G17"/>
    <mergeCell ref="C9:G9"/>
    <mergeCell ref="C10:G10"/>
    <mergeCell ref="C11:G11"/>
    <mergeCell ref="C12:G12"/>
    <mergeCell ref="C7:G7"/>
    <mergeCell ref="C8:G8"/>
  </mergeCells>
  <phoneticPr fontId="0" type="noConversion"/>
  <pageMargins left="0.98425196850393704" right="0.39370078740157483" top="0.98425196850393704" bottom="0.74803149606299213" header="0" footer="0.39370078740157483"/>
  <pageSetup paperSize="9" firstPageNumber="0" orientation="portrait" horizontalDpi="300" verticalDpi="300" r:id="rId1"/>
  <headerFooter alignWithMargins="0">
    <oddHeader xml:space="preserve">&amp;L
</oddHeader>
    <oddFooter>&amp;C&amp;6 &amp; List: &amp;A&amp;L&amp;9&amp;R&amp;R &amp; &amp;9 &amp; List: &amp;A_x000D_&amp;R &amp; &amp;9 &amp; Stran: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dimension ref="A1:J47"/>
  <sheetViews>
    <sheetView view="pageBreakPreview" topLeftCell="A13" zoomScale="120" zoomScaleNormal="100" zoomScaleSheetLayoutView="120" workbookViewId="0">
      <selection activeCell="R28" sqref="R28"/>
    </sheetView>
  </sheetViews>
  <sheetFormatPr defaultRowHeight="12.75"/>
  <cols>
    <col min="1" max="1" width="3.28515625" style="361" customWidth="1"/>
    <col min="2" max="2" width="4.42578125" style="361" customWidth="1"/>
    <col min="3" max="3" width="43.7109375" style="466" customWidth="1"/>
    <col min="4" max="4" width="6.28515625" style="543" customWidth="1"/>
    <col min="5" max="5" width="8" style="468" customWidth="1"/>
    <col min="6" max="6" width="9.5703125" style="543" customWidth="1"/>
    <col min="7" max="7" width="13.85546875" style="543" customWidth="1"/>
    <col min="8" max="8" width="2.5703125" style="358" bestFit="1" customWidth="1"/>
    <col min="9" max="9" width="9.140625" style="358"/>
    <col min="10" max="10" width="9" style="358" customWidth="1"/>
    <col min="11" max="16384" width="9.140625" style="358"/>
  </cols>
  <sheetData>
    <row r="1" spans="1:7" s="367" customFormat="1" ht="18">
      <c r="A1" s="452" t="str">
        <f>+OSNOVA!A2</f>
        <v>POPIS DEL</v>
      </c>
      <c r="C1" s="452"/>
      <c r="D1" s="541"/>
      <c r="E1" s="454"/>
      <c r="F1" s="541"/>
      <c r="G1" s="541"/>
    </row>
    <row r="2" spans="1:7" s="367" customFormat="1" ht="18">
      <c r="A2" s="452"/>
      <c r="B2" s="452"/>
      <c r="C2" s="452"/>
      <c r="D2" s="541"/>
      <c r="E2" s="454"/>
      <c r="F2" s="541"/>
      <c r="G2" s="541"/>
    </row>
    <row r="3" spans="1:7" s="367" customFormat="1" ht="18">
      <c r="A3" s="452" t="str">
        <f>+OZN</f>
        <v>3.</v>
      </c>
      <c r="C3" s="452" t="str">
        <f>+DEL</f>
        <v>GRADBENOOBRTNIŠKA DELA</v>
      </c>
      <c r="D3" s="541"/>
      <c r="E3" s="454"/>
      <c r="F3" s="541"/>
      <c r="G3" s="541"/>
    </row>
    <row r="4" spans="1:7" s="367" customFormat="1" ht="18">
      <c r="A4" s="452"/>
      <c r="B4" s="456"/>
      <c r="C4" s="452"/>
      <c r="D4" s="541"/>
      <c r="E4" s="454"/>
      <c r="F4" s="541"/>
      <c r="G4" s="541"/>
    </row>
    <row r="5" spans="1:7" s="465" customFormat="1" ht="18">
      <c r="A5" s="458" t="str">
        <f>OSNOVA!J31</f>
        <v>B.</v>
      </c>
      <c r="B5" s="459"/>
      <c r="C5" s="460" t="str">
        <f>OSNOVA!K31</f>
        <v>OBRTNIŠKA DELA</v>
      </c>
      <c r="D5" s="542"/>
      <c r="E5" s="462"/>
      <c r="F5" s="542"/>
      <c r="G5" s="542"/>
    </row>
    <row r="6" spans="1:7">
      <c r="A6" s="357" t="s">
        <v>192</v>
      </c>
      <c r="B6" s="357"/>
      <c r="C6" s="358"/>
    </row>
    <row r="7" spans="1:7" ht="38.25" customHeight="1">
      <c r="A7" s="357"/>
      <c r="B7" s="524" t="s">
        <v>205</v>
      </c>
      <c r="C7" s="613" t="s">
        <v>126</v>
      </c>
      <c r="D7" s="613"/>
      <c r="E7" s="613"/>
      <c r="F7" s="613"/>
      <c r="G7" s="613"/>
    </row>
    <row r="8" spans="1:7">
      <c r="A8" s="357"/>
      <c r="B8" s="524" t="s">
        <v>205</v>
      </c>
      <c r="C8" s="591" t="s">
        <v>127</v>
      </c>
      <c r="D8" s="591"/>
      <c r="E8" s="591"/>
      <c r="F8" s="591"/>
      <c r="G8" s="591"/>
    </row>
    <row r="9" spans="1:7">
      <c r="A9" s="357"/>
      <c r="B9" s="524" t="s">
        <v>205</v>
      </c>
      <c r="C9" s="591" t="s">
        <v>22</v>
      </c>
      <c r="D9" s="591"/>
      <c r="E9" s="591"/>
      <c r="F9" s="591"/>
      <c r="G9" s="591"/>
    </row>
    <row r="10" spans="1:7">
      <c r="A10" s="357"/>
      <c r="B10" s="524" t="s">
        <v>205</v>
      </c>
      <c r="C10" s="591" t="s">
        <v>23</v>
      </c>
      <c r="D10" s="591"/>
      <c r="E10" s="591"/>
      <c r="F10" s="591"/>
      <c r="G10" s="591"/>
    </row>
    <row r="11" spans="1:7">
      <c r="A11" s="357"/>
      <c r="B11" s="524" t="s">
        <v>205</v>
      </c>
      <c r="C11" s="606" t="s">
        <v>315</v>
      </c>
      <c r="D11" s="606"/>
      <c r="E11" s="606"/>
      <c r="F11" s="606"/>
      <c r="G11" s="606"/>
    </row>
    <row r="12" spans="1:7" ht="50.25" customHeight="1">
      <c r="A12" s="357"/>
      <c r="B12" s="524" t="s">
        <v>205</v>
      </c>
      <c r="C12" s="594" t="s">
        <v>24</v>
      </c>
      <c r="D12" s="594"/>
      <c r="E12" s="594"/>
      <c r="F12" s="594"/>
      <c r="G12" s="594"/>
    </row>
    <row r="13" spans="1:7" ht="24.75" customHeight="1">
      <c r="A13" s="357"/>
      <c r="B13" s="524" t="s">
        <v>205</v>
      </c>
      <c r="C13" s="606" t="s">
        <v>25</v>
      </c>
      <c r="D13" s="606"/>
      <c r="E13" s="606"/>
      <c r="F13" s="606"/>
      <c r="G13" s="606"/>
    </row>
    <row r="14" spans="1:7" ht="36" customHeight="1">
      <c r="A14" s="357"/>
      <c r="B14" s="524" t="s">
        <v>205</v>
      </c>
      <c r="C14" s="594" t="s">
        <v>26</v>
      </c>
      <c r="D14" s="594"/>
      <c r="E14" s="594"/>
      <c r="F14" s="594"/>
      <c r="G14" s="594"/>
    </row>
    <row r="15" spans="1:7" ht="26.25" customHeight="1">
      <c r="A15" s="357"/>
      <c r="B15" s="524" t="s">
        <v>205</v>
      </c>
      <c r="C15" s="594" t="s">
        <v>151</v>
      </c>
      <c r="D15" s="594"/>
      <c r="E15" s="594"/>
      <c r="F15" s="594"/>
      <c r="G15" s="594"/>
    </row>
    <row r="16" spans="1:7">
      <c r="A16" s="357"/>
      <c r="B16" s="545"/>
      <c r="C16" s="607" t="s">
        <v>162</v>
      </c>
      <c r="D16" s="607"/>
      <c r="E16" s="607"/>
      <c r="F16" s="607"/>
      <c r="G16" s="607"/>
    </row>
    <row r="17" spans="1:10">
      <c r="A17" s="357"/>
      <c r="B17" s="545" t="s">
        <v>205</v>
      </c>
      <c r="C17" s="591" t="s">
        <v>27</v>
      </c>
      <c r="D17" s="591"/>
      <c r="E17" s="591"/>
      <c r="F17" s="591"/>
      <c r="G17" s="591"/>
    </row>
    <row r="18" spans="1:10">
      <c r="A18" s="357"/>
      <c r="B18" s="545" t="s">
        <v>205</v>
      </c>
      <c r="C18" s="594" t="s">
        <v>28</v>
      </c>
      <c r="D18" s="594"/>
      <c r="E18" s="594"/>
      <c r="F18" s="594"/>
      <c r="G18" s="594"/>
    </row>
    <row r="19" spans="1:10">
      <c r="A19" s="357"/>
      <c r="B19" s="545" t="s">
        <v>205</v>
      </c>
      <c r="C19" s="594" t="s">
        <v>29</v>
      </c>
      <c r="D19" s="594"/>
      <c r="E19" s="594"/>
      <c r="F19" s="594"/>
      <c r="G19" s="594"/>
    </row>
    <row r="20" spans="1:10">
      <c r="A20" s="357"/>
      <c r="B20" s="357"/>
      <c r="C20" s="358"/>
    </row>
    <row r="21" spans="1:10">
      <c r="A21" s="357" t="s">
        <v>200</v>
      </c>
      <c r="B21" s="357"/>
      <c r="D21" s="472"/>
      <c r="E21" s="472"/>
      <c r="F21" s="472"/>
      <c r="G21" s="472"/>
    </row>
    <row r="22" spans="1:10" s="381" customFormat="1">
      <c r="A22" s="380" t="s">
        <v>65</v>
      </c>
      <c r="B22" s="380"/>
      <c r="C22" s="475" t="s">
        <v>66</v>
      </c>
      <c r="D22" s="546" t="s">
        <v>67</v>
      </c>
      <c r="E22" s="477" t="s">
        <v>291</v>
      </c>
      <c r="F22" s="477" t="s">
        <v>292</v>
      </c>
      <c r="G22" s="477" t="s">
        <v>293</v>
      </c>
      <c r="I22" s="385"/>
      <c r="J22" s="385"/>
    </row>
    <row r="23" spans="1:10">
      <c r="C23" s="479"/>
      <c r="G23" s="468"/>
    </row>
    <row r="24" spans="1:10" s="488" customFormat="1" ht="16.5" thickBot="1">
      <c r="A24" s="481"/>
      <c r="B24" s="482" t="s">
        <v>454</v>
      </c>
      <c r="C24" s="526" t="s">
        <v>244</v>
      </c>
      <c r="D24" s="547"/>
      <c r="E24" s="485"/>
      <c r="F24" s="547"/>
      <c r="G24" s="485"/>
    </row>
    <row r="25" spans="1:10">
      <c r="A25" s="489"/>
      <c r="B25" s="490"/>
      <c r="C25" s="479"/>
      <c r="G25" s="468"/>
    </row>
    <row r="26" spans="1:10" s="377" customFormat="1" ht="36">
      <c r="A26" s="491" t="str">
        <f>$B$24</f>
        <v>X.</v>
      </c>
      <c r="B26" s="492">
        <f>COUNT($A$25:B25)+1</f>
        <v>1</v>
      </c>
      <c r="C26" s="529" t="s">
        <v>622</v>
      </c>
      <c r="D26" s="498" t="s">
        <v>236</v>
      </c>
      <c r="E26" s="498">
        <v>246.8</v>
      </c>
      <c r="F26" s="519"/>
      <c r="G26" s="499">
        <f>IF(OSNOVA!$B$43=1,E26*F26,"")</f>
        <v>0</v>
      </c>
      <c r="H26" s="550"/>
      <c r="I26" s="508"/>
      <c r="J26" s="509"/>
    </row>
    <row r="27" spans="1:10" s="377" customFormat="1">
      <c r="A27" s="491"/>
      <c r="B27" s="492"/>
      <c r="C27" s="529"/>
      <c r="D27" s="498"/>
      <c r="E27" s="498"/>
      <c r="F27" s="519"/>
      <c r="G27" s="499"/>
      <c r="H27" s="550"/>
      <c r="I27" s="508"/>
      <c r="J27" s="509"/>
    </row>
    <row r="28" spans="1:10" s="377" customFormat="1" ht="96">
      <c r="A28" s="491" t="str">
        <f>$B$24</f>
        <v>X.</v>
      </c>
      <c r="B28" s="492">
        <f>COUNT($A$26:B27)+1</f>
        <v>2</v>
      </c>
      <c r="C28" s="576" t="s">
        <v>695</v>
      </c>
      <c r="D28" s="498" t="s">
        <v>236</v>
      </c>
      <c r="E28" s="498">
        <v>971.5</v>
      </c>
      <c r="F28" s="519"/>
      <c r="G28" s="499">
        <f>IF(OSNOVA!$B$43=1,E28*F28,"")</f>
        <v>0</v>
      </c>
      <c r="H28" s="550"/>
      <c r="I28" s="508"/>
      <c r="J28" s="509"/>
    </row>
    <row r="29" spans="1:10" s="377" customFormat="1">
      <c r="A29" s="491"/>
      <c r="B29" s="492"/>
      <c r="C29" s="529"/>
      <c r="D29" s="498"/>
      <c r="E29" s="498"/>
      <c r="F29" s="519"/>
      <c r="G29" s="499"/>
      <c r="H29" s="550"/>
      <c r="I29" s="508"/>
      <c r="J29" s="509"/>
    </row>
    <row r="30" spans="1:10" s="377" customFormat="1" ht="108">
      <c r="A30" s="491" t="str">
        <f>$B$24</f>
        <v>X.</v>
      </c>
      <c r="B30" s="492">
        <f>COUNT($A$26:B29)+1</f>
        <v>3</v>
      </c>
      <c r="C30" s="529" t="s">
        <v>696</v>
      </c>
      <c r="D30" s="498" t="s">
        <v>236</v>
      </c>
      <c r="E30" s="498">
        <v>81.8</v>
      </c>
      <c r="F30" s="519"/>
      <c r="G30" s="499">
        <f>IF(OSNOVA!$B$43=1,E30*F30,"")</f>
        <v>0</v>
      </c>
    </row>
    <row r="31" spans="1:10" s="377" customFormat="1">
      <c r="A31" s="491"/>
      <c r="B31" s="492"/>
      <c r="F31" s="540"/>
      <c r="H31" s="550"/>
      <c r="I31" s="508"/>
      <c r="J31" s="509"/>
    </row>
    <row r="32" spans="1:10" s="377" customFormat="1" ht="108">
      <c r="A32" s="491" t="str">
        <f>$B$24</f>
        <v>X.</v>
      </c>
      <c r="B32" s="492">
        <f>COUNT($A$26:B31)+1</f>
        <v>4</v>
      </c>
      <c r="C32" s="529" t="s">
        <v>697</v>
      </c>
      <c r="D32" s="498" t="s">
        <v>236</v>
      </c>
      <c r="E32" s="498">
        <f>3634.5+40</f>
        <v>3674.5</v>
      </c>
      <c r="F32" s="519"/>
      <c r="G32" s="499">
        <f>IF(OSNOVA!$B$43=1,E32*F32,"")</f>
        <v>0</v>
      </c>
    </row>
    <row r="33" spans="1:10" s="377" customFormat="1">
      <c r="A33" s="491"/>
      <c r="B33" s="492"/>
      <c r="C33" s="576"/>
      <c r="D33" s="498"/>
      <c r="E33" s="498"/>
      <c r="F33" s="519"/>
      <c r="G33" s="499"/>
      <c r="H33" s="550"/>
      <c r="I33" s="508"/>
      <c r="J33" s="509"/>
    </row>
    <row r="34" spans="1:10" s="377" customFormat="1" ht="108">
      <c r="A34" s="491" t="str">
        <f>$B$24</f>
        <v>X.</v>
      </c>
      <c r="B34" s="492">
        <f>COUNT($A$26:B33)+1</f>
        <v>5</v>
      </c>
      <c r="C34" s="529" t="s">
        <v>698</v>
      </c>
      <c r="D34" s="498" t="s">
        <v>236</v>
      </c>
      <c r="E34" s="498">
        <f>2275.5+100</f>
        <v>2375.5</v>
      </c>
      <c r="F34" s="519"/>
      <c r="G34" s="499">
        <f>IF(OSNOVA!$B$43=1,E34*F34,"")</f>
        <v>0</v>
      </c>
      <c r="H34" s="550"/>
      <c r="I34" s="508"/>
      <c r="J34" s="509"/>
    </row>
    <row r="35" spans="1:10" s="377" customFormat="1">
      <c r="A35" s="491"/>
      <c r="B35" s="492"/>
      <c r="C35" s="529"/>
      <c r="D35" s="498"/>
      <c r="E35" s="498"/>
      <c r="F35" s="519"/>
      <c r="G35" s="499"/>
      <c r="H35" s="550"/>
      <c r="I35" s="508"/>
      <c r="J35" s="509"/>
    </row>
    <row r="36" spans="1:10" s="377" customFormat="1" ht="60">
      <c r="A36" s="491" t="str">
        <f>$B$24</f>
        <v>X.</v>
      </c>
      <c r="B36" s="492">
        <f>COUNT($A$26:B35)+1</f>
        <v>6</v>
      </c>
      <c r="C36" s="576" t="s">
        <v>699</v>
      </c>
      <c r="D36" s="498" t="s">
        <v>236</v>
      </c>
      <c r="E36" s="498">
        <v>448.5</v>
      </c>
      <c r="F36" s="519"/>
      <c r="G36" s="499">
        <f>IF(OSNOVA!$B$43=1,E36*F36,"")</f>
        <v>0</v>
      </c>
      <c r="H36" s="550"/>
      <c r="I36" s="508"/>
      <c r="J36" s="509"/>
    </row>
    <row r="37" spans="1:10" s="377" customFormat="1">
      <c r="A37" s="491"/>
      <c r="B37" s="492"/>
      <c r="C37" s="529"/>
      <c r="D37" s="498"/>
      <c r="E37" s="498"/>
      <c r="F37" s="519"/>
      <c r="G37" s="499"/>
      <c r="H37" s="550"/>
      <c r="I37" s="508"/>
      <c r="J37" s="509"/>
    </row>
    <row r="38" spans="1:10" s="377" customFormat="1" ht="60">
      <c r="A38" s="491" t="str">
        <f>$B$24</f>
        <v>X.</v>
      </c>
      <c r="B38" s="492">
        <f>COUNT($A$26:B37)+1</f>
        <v>7</v>
      </c>
      <c r="C38" s="576" t="s">
        <v>700</v>
      </c>
      <c r="D38" s="498" t="s">
        <v>236</v>
      </c>
      <c r="E38" s="498">
        <v>500.8</v>
      </c>
      <c r="F38" s="519"/>
      <c r="G38" s="499">
        <f>IF(OSNOVA!$B$43=1,E38*F38,"")</f>
        <v>0</v>
      </c>
      <c r="H38" s="550"/>
      <c r="I38" s="508"/>
      <c r="J38" s="509"/>
    </row>
    <row r="39" spans="1:10" s="377" customFormat="1">
      <c r="A39" s="491"/>
      <c r="B39" s="492"/>
      <c r="C39" s="576"/>
      <c r="D39" s="498"/>
      <c r="E39" s="498"/>
      <c r="F39" s="519"/>
      <c r="G39" s="499"/>
      <c r="H39" s="550"/>
      <c r="I39" s="508"/>
      <c r="J39" s="509"/>
    </row>
    <row r="40" spans="1:10" s="377" customFormat="1" ht="96">
      <c r="A40" s="491" t="str">
        <f>$B$24</f>
        <v>X.</v>
      </c>
      <c r="B40" s="492">
        <f>COUNT($A$26:B39)+1</f>
        <v>8</v>
      </c>
      <c r="C40" s="576" t="s">
        <v>702</v>
      </c>
      <c r="D40" s="498" t="s">
        <v>236</v>
      </c>
      <c r="E40" s="498">
        <v>75.599999999999994</v>
      </c>
      <c r="F40" s="519"/>
      <c r="G40" s="499">
        <f>IF(OSNOVA!$B$43=1,E40*F40,"")</f>
        <v>0</v>
      </c>
      <c r="H40" s="550"/>
      <c r="I40" s="508"/>
      <c r="J40" s="509"/>
    </row>
    <row r="41" spans="1:10" s="377" customFormat="1">
      <c r="A41" s="491"/>
      <c r="B41" s="492"/>
      <c r="C41" s="576"/>
      <c r="D41" s="498"/>
      <c r="E41" s="498"/>
      <c r="F41" s="519"/>
      <c r="G41" s="499"/>
      <c r="H41" s="550"/>
      <c r="I41" s="508"/>
      <c r="J41" s="509"/>
    </row>
    <row r="42" spans="1:10" s="377" customFormat="1" ht="96">
      <c r="A42" s="491" t="str">
        <f>$B$24</f>
        <v>X.</v>
      </c>
      <c r="B42" s="492">
        <f>COUNT($A$26:B41)+1</f>
        <v>9</v>
      </c>
      <c r="C42" s="529" t="s">
        <v>701</v>
      </c>
      <c r="D42" s="498" t="s">
        <v>236</v>
      </c>
      <c r="E42" s="498">
        <f>'Suhomontažna dela'!E73+'Suhomontažna dela'!E75</f>
        <v>1794.4</v>
      </c>
      <c r="F42" s="519"/>
      <c r="G42" s="499">
        <f>IF(OSNOVA!$B$43=1,E42*F42,"")</f>
        <v>0</v>
      </c>
      <c r="H42" s="550"/>
      <c r="I42" s="508"/>
      <c r="J42" s="509"/>
    </row>
    <row r="43" spans="1:10" s="377" customFormat="1">
      <c r="A43" s="491"/>
      <c r="B43" s="492"/>
      <c r="C43" s="529"/>
      <c r="D43" s="498"/>
      <c r="E43" s="498"/>
      <c r="F43" s="499"/>
      <c r="G43" s="499"/>
      <c r="H43" s="550"/>
      <c r="I43" s="508"/>
      <c r="J43" s="509"/>
    </row>
    <row r="44" spans="1:10" s="377" customFormat="1" ht="13.5" thickBot="1">
      <c r="A44" s="511"/>
      <c r="B44" s="512"/>
      <c r="C44" s="513"/>
      <c r="D44" s="574"/>
      <c r="E44" s="515" t="str">
        <f>CONCATENATE(B24," ",C24," - SKUPAJ:")</f>
        <v>X. Slikopleskarska dela - SKUPAJ:</v>
      </c>
      <c r="F44" s="575"/>
      <c r="G44" s="517">
        <f>IF(OSNOVA!$B$43=1,SUM(G25:G43),"")</f>
        <v>0</v>
      </c>
      <c r="H44" s="550"/>
      <c r="I44" s="508"/>
      <c r="J44" s="509"/>
    </row>
    <row r="47" spans="1:10">
      <c r="C47" s="529"/>
    </row>
  </sheetData>
  <sheetProtection algorithmName="SHA-512" hashValue="9jY+UNrhd0o333o5NE8EPGAaj9uzcaUUEYvhU8+/vng1C33e3SBH0QyOG2uQ1JZBDaXGHFgQhDV/03909TvwWA==" saltValue="Zzl0c/C2gWZSp55EGeSm7g==" spinCount="100000" sheet="1" objects="1" scenarios="1"/>
  <mergeCells count="13">
    <mergeCell ref="C12:G12"/>
    <mergeCell ref="C13:G13"/>
    <mergeCell ref="C19:G19"/>
    <mergeCell ref="C17:G17"/>
    <mergeCell ref="C18:G18"/>
    <mergeCell ref="C14:G14"/>
    <mergeCell ref="C15:G15"/>
    <mergeCell ref="C16:G16"/>
    <mergeCell ref="C7:G7"/>
    <mergeCell ref="C8:G8"/>
    <mergeCell ref="C9:G9"/>
    <mergeCell ref="C10:G10"/>
    <mergeCell ref="C11:G11"/>
  </mergeCells>
  <phoneticPr fontId="0" type="noConversion"/>
  <pageMargins left="0.98425196850393704" right="0.39370078740157483" top="0.98425196850393704" bottom="0.74803149606299213" header="0" footer="0.39370078740157483"/>
  <pageSetup paperSize="9" firstPageNumber="0" orientation="portrait" horizontalDpi="300" verticalDpi="300" r:id="rId1"/>
  <headerFooter alignWithMargins="0">
    <oddHeader xml:space="preserve">&amp;L
</oddHeader>
    <oddFooter>&amp;C&amp;6 &amp; List: &amp;A&amp;L&amp;9&amp;R&amp;R &amp; &amp;9 &amp; List: &amp;A_x000D_&amp;R &amp; &amp;9 &amp; Stran: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view="pageBreakPreview" zoomScale="120" zoomScaleNormal="100" zoomScaleSheetLayoutView="120" workbookViewId="0">
      <selection activeCell="O22" sqref="O22"/>
    </sheetView>
  </sheetViews>
  <sheetFormatPr defaultRowHeight="12.75"/>
  <cols>
    <col min="1" max="1" width="3.28515625" style="361" customWidth="1"/>
    <col min="2" max="2" width="4.42578125" style="361" customWidth="1"/>
    <col min="3" max="3" width="43.7109375" style="466" customWidth="1"/>
    <col min="4" max="4" width="6.28515625" style="543" customWidth="1"/>
    <col min="5" max="5" width="8" style="468" customWidth="1"/>
    <col min="6" max="6" width="9.5703125" style="543" customWidth="1"/>
    <col min="7" max="7" width="13.85546875" style="543" customWidth="1"/>
    <col min="8" max="8" width="2.5703125" style="358" bestFit="1" customWidth="1"/>
    <col min="9" max="9" width="9.140625" style="358"/>
    <col min="10" max="10" width="9" style="358" customWidth="1"/>
    <col min="11" max="16384" width="9.140625" style="358"/>
  </cols>
  <sheetData>
    <row r="1" spans="1:10" s="367" customFormat="1" ht="18">
      <c r="A1" s="452" t="str">
        <f>+OSNOVA!A2</f>
        <v>POPIS DEL</v>
      </c>
      <c r="C1" s="452"/>
      <c r="D1" s="541"/>
      <c r="E1" s="454"/>
      <c r="F1" s="541"/>
      <c r="G1" s="541"/>
    </row>
    <row r="2" spans="1:10" s="367" customFormat="1" ht="18">
      <c r="A2" s="452"/>
      <c r="B2" s="452"/>
      <c r="C2" s="452"/>
      <c r="D2" s="541"/>
      <c r="E2" s="454"/>
      <c r="F2" s="541"/>
      <c r="G2" s="541"/>
    </row>
    <row r="3" spans="1:10" s="367" customFormat="1" ht="18">
      <c r="A3" s="452" t="str">
        <f>+OZN</f>
        <v>3.</v>
      </c>
      <c r="C3" s="452" t="str">
        <f>+DEL</f>
        <v>GRADBENOOBRTNIŠKA DELA</v>
      </c>
      <c r="D3" s="541"/>
      <c r="E3" s="454"/>
      <c r="F3" s="541"/>
      <c r="G3" s="541"/>
    </row>
    <row r="4" spans="1:10" s="367" customFormat="1" ht="18">
      <c r="A4" s="452"/>
      <c r="B4" s="456"/>
      <c r="C4" s="452"/>
      <c r="D4" s="541"/>
      <c r="E4" s="454"/>
      <c r="F4" s="541"/>
      <c r="G4" s="541"/>
    </row>
    <row r="5" spans="1:10" s="465" customFormat="1" ht="18">
      <c r="A5" s="458" t="str">
        <f>OSNOVA!J31</f>
        <v>B.</v>
      </c>
      <c r="B5" s="459"/>
      <c r="C5" s="460" t="str">
        <f>OSNOVA!K31</f>
        <v>OBRTNIŠKA DELA</v>
      </c>
      <c r="D5" s="542"/>
      <c r="E5" s="462"/>
      <c r="F5" s="542"/>
      <c r="G5" s="542"/>
    </row>
    <row r="6" spans="1:10">
      <c r="A6" s="357" t="s">
        <v>192</v>
      </c>
      <c r="B6" s="357"/>
      <c r="C6" s="358"/>
    </row>
    <row r="7" spans="1:10">
      <c r="A7" s="357"/>
      <c r="B7" s="357"/>
      <c r="C7" s="358"/>
    </row>
    <row r="8" spans="1:10">
      <c r="A8" s="357" t="s">
        <v>200</v>
      </c>
      <c r="B8" s="357"/>
      <c r="D8" s="472"/>
      <c r="E8" s="472"/>
      <c r="F8" s="472"/>
      <c r="G8" s="472"/>
    </row>
    <row r="9" spans="1:10" s="381" customFormat="1">
      <c r="A9" s="380" t="s">
        <v>65</v>
      </c>
      <c r="B9" s="380"/>
      <c r="C9" s="475" t="s">
        <v>66</v>
      </c>
      <c r="D9" s="546" t="s">
        <v>67</v>
      </c>
      <c r="E9" s="477" t="s">
        <v>291</v>
      </c>
      <c r="F9" s="477" t="s">
        <v>292</v>
      </c>
      <c r="G9" s="477" t="s">
        <v>293</v>
      </c>
      <c r="I9" s="385"/>
      <c r="J9" s="385"/>
    </row>
    <row r="10" spans="1:10">
      <c r="C10" s="479"/>
      <c r="G10" s="468"/>
    </row>
    <row r="11" spans="1:10" s="488" customFormat="1" ht="16.5" thickBot="1">
      <c r="A11" s="481"/>
      <c r="B11" s="482" t="s">
        <v>531</v>
      </c>
      <c r="C11" s="526" t="s">
        <v>712</v>
      </c>
      <c r="D11" s="547"/>
      <c r="E11" s="485"/>
      <c r="F11" s="547"/>
      <c r="G11" s="485"/>
    </row>
    <row r="12" spans="1:10">
      <c r="A12" s="489"/>
      <c r="B12" s="490"/>
      <c r="C12" s="479"/>
      <c r="G12" s="468"/>
    </row>
    <row r="13" spans="1:10" s="377" customFormat="1">
      <c r="A13" s="491" t="str">
        <f>$B$11</f>
        <v>XI.</v>
      </c>
      <c r="B13" s="492">
        <f>COUNT($A$12:B12)+1</f>
        <v>1</v>
      </c>
      <c r="C13" s="577" t="s">
        <v>713</v>
      </c>
      <c r="D13" s="498" t="s">
        <v>218</v>
      </c>
      <c r="E13" s="498">
        <v>1</v>
      </c>
      <c r="F13" s="519"/>
      <c r="G13" s="499">
        <f>IF(OSNOVA!$B$43=1,E13*F13,"")</f>
        <v>0</v>
      </c>
      <c r="H13" s="550"/>
      <c r="I13" s="508"/>
      <c r="J13" s="509"/>
    </row>
    <row r="14" spans="1:10" s="377" customFormat="1">
      <c r="A14" s="491"/>
      <c r="B14" s="492"/>
      <c r="C14" s="529"/>
      <c r="D14" s="498"/>
      <c r="E14" s="498"/>
      <c r="F14" s="499"/>
      <c r="G14" s="499"/>
      <c r="H14" s="550"/>
      <c r="I14" s="508"/>
      <c r="J14" s="509"/>
    </row>
    <row r="15" spans="1:10" s="377" customFormat="1" ht="13.5" thickBot="1">
      <c r="A15" s="511"/>
      <c r="B15" s="512"/>
      <c r="C15" s="513"/>
      <c r="D15" s="574"/>
      <c r="E15" s="515" t="str">
        <f>CONCATENATE(B11," ",C11," - SKUPAJ:")</f>
        <v>XI. Ostalo - SKUPAJ:</v>
      </c>
      <c r="F15" s="575"/>
      <c r="G15" s="517">
        <f>IF(OSNOVA!$B$43=1,SUM(G12:G14),"")</f>
        <v>0</v>
      </c>
      <c r="H15" s="550"/>
      <c r="I15" s="508"/>
      <c r="J15" s="509"/>
    </row>
    <row r="18" spans="3:3">
      <c r="C18" s="529"/>
    </row>
  </sheetData>
  <sheetProtection algorithmName="SHA-512" hashValue="oggB6S3HLRmmUHIYnKzAwrc+38z/A6bBoIOfVGpqgCtKfhXVj6VZ42e0QM5R4VDOe+lfloPS20gT72680Q/q1Q==" saltValue="pvUgpBDkUM6fLBN4t6gQbw==" spinCount="100000" sheet="1" objects="1" scenarios="1"/>
  <pageMargins left="0.98425196850393704" right="0.39370078740157483" top="0.98425196850393704" bottom="0.74803149606299213" header="0" footer="0.39370078740157483"/>
  <pageSetup paperSize="9" firstPageNumber="0" orientation="portrait" horizontalDpi="300" verticalDpi="300" r:id="rId1"/>
  <headerFooter alignWithMargins="0">
    <oddHeader xml:space="preserve">&amp;L
</oddHeader>
    <oddFooter>&amp;C&amp;6 &amp; List: &amp;A&amp;L&amp;9&amp;R&amp;R &amp; &amp;9 &amp; List: &amp;A_x000D_&amp;R &amp; &amp;9 &amp; Stran: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G171"/>
  <sheetViews>
    <sheetView view="pageBreakPreview" zoomScaleSheetLayoutView="100" workbookViewId="0"/>
  </sheetViews>
  <sheetFormatPr defaultRowHeight="12.75"/>
  <cols>
    <col min="1" max="1" width="4.28515625" style="2" customWidth="1"/>
    <col min="2" max="2" width="35.140625" style="3" customWidth="1"/>
    <col min="3" max="3" width="4.7109375" style="4" customWidth="1"/>
    <col min="4" max="4" width="5.42578125" style="5" customWidth="1"/>
    <col min="5" max="5" width="0.5703125" style="5" customWidth="1"/>
    <col min="6" max="6" width="15.28515625" style="6" customWidth="1"/>
    <col min="7" max="7" width="13.42578125" style="7" customWidth="1"/>
    <col min="8" max="16384" width="9.140625" style="5"/>
  </cols>
  <sheetData>
    <row r="1" spans="1:7" ht="18.75">
      <c r="A1" s="8"/>
      <c r="B1" s="9" t="s">
        <v>93</v>
      </c>
      <c r="C1" s="10"/>
      <c r="D1" s="11"/>
      <c r="E1" s="12"/>
      <c r="F1" s="13"/>
      <c r="G1" s="14"/>
    </row>
    <row r="2" spans="1:7" ht="18.75">
      <c r="A2" s="15"/>
      <c r="B2" s="9" t="s">
        <v>42</v>
      </c>
      <c r="C2" s="10"/>
      <c r="D2" s="11"/>
      <c r="E2" s="12"/>
      <c r="F2" s="13"/>
      <c r="G2" s="14"/>
    </row>
    <row r="3" spans="1:7" ht="18.75">
      <c r="A3" s="15"/>
      <c r="B3" s="16"/>
      <c r="C3" s="10"/>
      <c r="D3" s="11"/>
      <c r="E3" s="12"/>
      <c r="F3" s="13"/>
      <c r="G3" s="14"/>
    </row>
    <row r="4" spans="1:7">
      <c r="A4" s="17"/>
      <c r="B4" s="18"/>
      <c r="C4" s="19"/>
      <c r="D4" s="20"/>
      <c r="E4" s="12"/>
      <c r="F4" s="21"/>
      <c r="G4" s="22"/>
    </row>
    <row r="5" spans="1:7" ht="45.75">
      <c r="A5" s="23" t="s">
        <v>43</v>
      </c>
      <c r="B5" s="24" t="s">
        <v>44</v>
      </c>
      <c r="C5" s="614" t="s">
        <v>45</v>
      </c>
      <c r="D5" s="614"/>
      <c r="E5" s="25"/>
      <c r="F5" s="26" t="s">
        <v>46</v>
      </c>
      <c r="G5" s="27" t="s">
        <v>47</v>
      </c>
    </row>
    <row r="6" spans="1:7" ht="15.75">
      <c r="A6" s="28">
        <v>1</v>
      </c>
      <c r="B6" s="29"/>
      <c r="C6" s="30"/>
      <c r="D6" s="31"/>
      <c r="E6" s="32"/>
      <c r="F6" s="33"/>
      <c r="G6" s="34"/>
    </row>
    <row r="7" spans="1:7" ht="46.35" customHeight="1">
      <c r="A7" s="35">
        <f>COUNT(A6+1)</f>
        <v>1</v>
      </c>
      <c r="B7" s="36" t="s">
        <v>48</v>
      </c>
      <c r="C7" s="37"/>
      <c r="D7" s="20"/>
      <c r="E7" s="32"/>
      <c r="F7" s="38"/>
      <c r="G7" s="22"/>
    </row>
    <row r="8" spans="1:7">
      <c r="A8" s="17"/>
      <c r="B8" s="39" t="s">
        <v>49</v>
      </c>
      <c r="C8" s="40"/>
      <c r="D8" s="20" t="s">
        <v>295</v>
      </c>
      <c r="E8" s="41">
        <v>1.06463</v>
      </c>
      <c r="F8" s="42" t="e">
        <f>ROUND(#REF!*#REF!*E8,-1)</f>
        <v>#REF!</v>
      </c>
      <c r="G8" s="43" t="e">
        <f>C8*F8</f>
        <v>#REF!</v>
      </c>
    </row>
    <row r="9" spans="1:7">
      <c r="A9" s="17"/>
      <c r="B9" s="39" t="s">
        <v>50</v>
      </c>
      <c r="C9" s="40"/>
      <c r="D9" s="20" t="s">
        <v>295</v>
      </c>
      <c r="E9" s="41">
        <v>7.2395100000000001</v>
      </c>
      <c r="F9" s="42" t="e">
        <f>ROUND(#REF!*#REF!*E9,-1)</f>
        <v>#REF!</v>
      </c>
      <c r="G9" s="43" t="e">
        <f>C9*F9</f>
        <v>#REF!</v>
      </c>
    </row>
    <row r="10" spans="1:7">
      <c r="A10" s="17"/>
      <c r="B10" s="39"/>
      <c r="C10" s="40"/>
      <c r="D10" s="20"/>
      <c r="E10" s="41"/>
      <c r="F10" s="42"/>
      <c r="G10" s="43"/>
    </row>
    <row r="11" spans="1:7" ht="57.4" customHeight="1">
      <c r="A11" s="35">
        <f>COUNT(A7:A10)+1</f>
        <v>2</v>
      </c>
      <c r="B11" s="36" t="s">
        <v>154</v>
      </c>
      <c r="C11" s="37"/>
      <c r="D11" s="20"/>
      <c r="E11" s="41"/>
      <c r="F11" s="42"/>
      <c r="G11" s="22"/>
    </row>
    <row r="12" spans="1:7">
      <c r="A12" s="17"/>
      <c r="B12" s="39" t="s">
        <v>155</v>
      </c>
      <c r="C12" s="37"/>
      <c r="D12" s="20" t="s">
        <v>295</v>
      </c>
      <c r="E12" s="41">
        <v>4.3375599999999999</v>
      </c>
      <c r="F12" s="42" t="e">
        <f>ROUND(#REF!*#REF!*E12,-1)</f>
        <v>#REF!</v>
      </c>
      <c r="G12" s="43" t="e">
        <f>C12*F12</f>
        <v>#REF!</v>
      </c>
    </row>
    <row r="13" spans="1:7">
      <c r="A13" s="17"/>
      <c r="B13" s="39" t="s">
        <v>156</v>
      </c>
      <c r="C13" s="37"/>
      <c r="D13" s="20" t="s">
        <v>295</v>
      </c>
      <c r="E13" s="41">
        <v>5.8534199999999998</v>
      </c>
      <c r="F13" s="42" t="e">
        <f>ROUND(#REF!*#REF!*E13,-1)</f>
        <v>#REF!</v>
      </c>
      <c r="G13" s="43" t="e">
        <f>C13*F13</f>
        <v>#REF!</v>
      </c>
    </row>
    <row r="14" spans="1:7">
      <c r="A14" s="17"/>
      <c r="B14" s="18"/>
      <c r="C14" s="37"/>
      <c r="D14" s="20"/>
      <c r="E14" s="41"/>
      <c r="F14" s="42"/>
      <c r="G14" s="22"/>
    </row>
    <row r="15" spans="1:7" ht="57.4" customHeight="1">
      <c r="A15" s="35">
        <f>COUNT(A7:A14)+1</f>
        <v>3</v>
      </c>
      <c r="B15" s="36" t="s">
        <v>157</v>
      </c>
      <c r="E15" s="41"/>
      <c r="F15" s="42"/>
    </row>
    <row r="16" spans="1:7" ht="63.75">
      <c r="A16" s="17"/>
      <c r="B16" s="44" t="s">
        <v>279</v>
      </c>
      <c r="E16" s="41"/>
      <c r="F16" s="42"/>
    </row>
    <row r="17" spans="1:7" ht="38.25">
      <c r="A17" s="17"/>
      <c r="B17" s="44" t="s">
        <v>280</v>
      </c>
      <c r="E17" s="41"/>
      <c r="F17" s="42"/>
    </row>
    <row r="18" spans="1:7">
      <c r="A18" s="17"/>
      <c r="B18" s="45" t="s">
        <v>281</v>
      </c>
      <c r="D18" s="5" t="s">
        <v>297</v>
      </c>
      <c r="E18" s="41">
        <v>245.12195</v>
      </c>
      <c r="F18" s="42" t="e">
        <f>ROUND(#REF!*#REF!*E18,-1)</f>
        <v>#REF!</v>
      </c>
      <c r="G18" s="46" t="e">
        <f>C18*F18</f>
        <v>#REF!</v>
      </c>
    </row>
    <row r="19" spans="1:7">
      <c r="A19" s="17"/>
      <c r="B19" s="45" t="s">
        <v>282</v>
      </c>
      <c r="D19" s="5" t="s">
        <v>297</v>
      </c>
      <c r="E19" s="41">
        <v>292.68293</v>
      </c>
      <c r="F19" s="42" t="e">
        <f>ROUND(#REF!*#REF!*E19,-1)</f>
        <v>#REF!</v>
      </c>
      <c r="G19" s="46" t="e">
        <f>C19*F19</f>
        <v>#REF!</v>
      </c>
    </row>
    <row r="20" spans="1:7">
      <c r="A20" s="17"/>
      <c r="B20" s="45" t="s">
        <v>283</v>
      </c>
      <c r="D20" s="5" t="s">
        <v>297</v>
      </c>
      <c r="E20" s="41">
        <v>392.68293</v>
      </c>
      <c r="F20" s="42" t="e">
        <f>ROUND(#REF!*#REF!*E20,-1)</f>
        <v>#REF!</v>
      </c>
      <c r="G20" s="46" t="e">
        <f>C20*F20</f>
        <v>#REF!</v>
      </c>
    </row>
    <row r="21" spans="1:7">
      <c r="A21" s="17"/>
      <c r="B21" s="45" t="s">
        <v>284</v>
      </c>
      <c r="D21" s="5" t="s">
        <v>297</v>
      </c>
      <c r="E21" s="41">
        <v>507.31707</v>
      </c>
      <c r="F21" s="42" t="e">
        <f>ROUND(#REF!*#REF!*E21,-1)</f>
        <v>#REF!</v>
      </c>
      <c r="G21" s="46" t="e">
        <f>C21*F21</f>
        <v>#REF!</v>
      </c>
    </row>
    <row r="22" spans="1:7">
      <c r="A22" s="17"/>
      <c r="B22" s="18"/>
      <c r="C22" s="37"/>
      <c r="D22" s="20"/>
      <c r="E22" s="41"/>
      <c r="F22" s="42"/>
      <c r="G22" s="22"/>
    </row>
    <row r="23" spans="1:7" ht="68.650000000000006" customHeight="1">
      <c r="A23" s="35">
        <f>COUNT(A7:A22)+1</f>
        <v>4</v>
      </c>
      <c r="B23" s="36" t="s">
        <v>124</v>
      </c>
      <c r="E23" s="47"/>
      <c r="F23" s="42"/>
    </row>
    <row r="24" spans="1:7" ht="63.75">
      <c r="A24" s="17"/>
      <c r="B24" s="44" t="s">
        <v>163</v>
      </c>
      <c r="E24" s="47"/>
      <c r="F24" s="42"/>
    </row>
    <row r="25" spans="1:7">
      <c r="A25" s="17"/>
      <c r="B25" s="45" t="s">
        <v>164</v>
      </c>
      <c r="D25" s="5" t="s">
        <v>297</v>
      </c>
      <c r="E25" s="47">
        <v>206</v>
      </c>
      <c r="F25" s="42" t="e">
        <f>ROUND(#REF!*#REF!*E25,-1)</f>
        <v>#REF!</v>
      </c>
      <c r="G25" s="46" t="e">
        <f>C25*F25</f>
        <v>#REF!</v>
      </c>
    </row>
    <row r="26" spans="1:7">
      <c r="A26" s="17"/>
      <c r="E26" s="47"/>
      <c r="F26" s="42"/>
    </row>
    <row r="27" spans="1:7" ht="23.85" customHeight="1">
      <c r="A27" s="35">
        <f>COUNT(A7:A26)+1</f>
        <v>5</v>
      </c>
      <c r="B27" s="48" t="s">
        <v>165</v>
      </c>
      <c r="C27" s="37"/>
      <c r="D27" s="20"/>
      <c r="E27" s="41"/>
      <c r="F27" s="42"/>
      <c r="G27" s="22"/>
    </row>
    <row r="28" spans="1:7">
      <c r="A28" s="17"/>
      <c r="B28" s="39" t="s">
        <v>166</v>
      </c>
      <c r="C28" s="40"/>
      <c r="D28" s="20" t="s">
        <v>297</v>
      </c>
      <c r="E28" s="41">
        <v>7.0057299999999998</v>
      </c>
      <c r="F28" s="42" t="e">
        <f>ROUND(#REF!*#REF!*E28,-1)</f>
        <v>#REF!</v>
      </c>
      <c r="G28" s="43" t="e">
        <f>C28*F28</f>
        <v>#REF!</v>
      </c>
    </row>
    <row r="29" spans="1:7">
      <c r="A29" s="17"/>
      <c r="B29" s="39" t="s">
        <v>167</v>
      </c>
      <c r="C29" s="40"/>
      <c r="D29" s="20" t="s">
        <v>297</v>
      </c>
      <c r="E29" s="41">
        <v>27.877359999999999</v>
      </c>
      <c r="F29" s="42" t="e">
        <f>ROUND(#REF!*#REF!*E29,-1)</f>
        <v>#REF!</v>
      </c>
      <c r="G29" s="43" t="e">
        <f>C29*F29</f>
        <v>#REF!</v>
      </c>
    </row>
    <row r="30" spans="1:7">
      <c r="A30" s="17"/>
      <c r="B30" s="18"/>
      <c r="C30" s="37"/>
      <c r="D30" s="20"/>
      <c r="E30" s="41"/>
      <c r="F30" s="42"/>
      <c r="G30" s="22"/>
    </row>
    <row r="31" spans="1:7" ht="23.85" customHeight="1">
      <c r="A31" s="35">
        <f>COUNT(A7:A30)+1</f>
        <v>6</v>
      </c>
      <c r="B31" s="48" t="s">
        <v>168</v>
      </c>
      <c r="C31" s="37"/>
      <c r="D31" s="20"/>
      <c r="E31" s="41"/>
      <c r="F31" s="42"/>
      <c r="G31" s="22"/>
    </row>
    <row r="32" spans="1:7">
      <c r="A32" s="17"/>
      <c r="B32" s="39" t="s">
        <v>166</v>
      </c>
      <c r="C32" s="40"/>
      <c r="D32" s="20" t="s">
        <v>297</v>
      </c>
      <c r="E32" s="41">
        <v>6.1565899999999996</v>
      </c>
      <c r="F32" s="42" t="e">
        <f>ROUND(#REF!*#REF!*E32,-1)</f>
        <v>#REF!</v>
      </c>
      <c r="G32" s="43" t="e">
        <f>C32*F32</f>
        <v>#REF!</v>
      </c>
    </row>
    <row r="33" spans="1:7">
      <c r="A33" s="17"/>
      <c r="B33" s="39" t="s">
        <v>167</v>
      </c>
      <c r="C33" s="40"/>
      <c r="D33" s="20" t="s">
        <v>297</v>
      </c>
      <c r="E33" s="41">
        <v>24.131830000000001</v>
      </c>
      <c r="F33" s="42" t="e">
        <f>ROUND(#REF!*#REF!*E33,-1)</f>
        <v>#REF!</v>
      </c>
      <c r="G33" s="43" t="e">
        <f>C33*F33</f>
        <v>#REF!</v>
      </c>
    </row>
    <row r="34" spans="1:7">
      <c r="A34" s="17"/>
      <c r="B34" s="18" t="s">
        <v>169</v>
      </c>
      <c r="C34" s="37"/>
      <c r="D34" s="20"/>
      <c r="E34" s="41"/>
      <c r="F34" s="42"/>
      <c r="G34" s="22"/>
    </row>
    <row r="35" spans="1:7" ht="23.85" customHeight="1">
      <c r="A35" s="35">
        <f>COUNT(A7:A34)+1</f>
        <v>7</v>
      </c>
      <c r="B35" s="36" t="s">
        <v>170</v>
      </c>
      <c r="C35" s="37"/>
      <c r="D35" s="20"/>
      <c r="E35" s="41"/>
      <c r="F35" s="42"/>
      <c r="G35" s="22"/>
    </row>
    <row r="36" spans="1:7">
      <c r="A36" s="17"/>
      <c r="B36" s="39" t="s">
        <v>171</v>
      </c>
      <c r="C36" s="40"/>
      <c r="D36" s="20" t="s">
        <v>297</v>
      </c>
      <c r="E36" s="41">
        <v>17.05799</v>
      </c>
      <c r="F36" s="42" t="e">
        <f>ROUND(#REF!*#REF!*E36,-1)</f>
        <v>#REF!</v>
      </c>
      <c r="G36" s="43" t="e">
        <f>C36*F36</f>
        <v>#REF!</v>
      </c>
    </row>
    <row r="37" spans="1:7">
      <c r="A37" s="17"/>
      <c r="B37" s="39" t="s">
        <v>172</v>
      </c>
      <c r="C37" s="40"/>
      <c r="D37" s="20" t="s">
        <v>297</v>
      </c>
      <c r="E37" s="41">
        <v>30.713460000000001</v>
      </c>
      <c r="F37" s="42" t="e">
        <f>ROUND(#REF!*#REF!*E37,-1)</f>
        <v>#REF!</v>
      </c>
      <c r="G37" s="43" t="e">
        <f>C37*F37</f>
        <v>#REF!</v>
      </c>
    </row>
    <row r="38" spans="1:7">
      <c r="A38" s="17"/>
      <c r="B38" s="18" t="s">
        <v>169</v>
      </c>
      <c r="C38" s="37"/>
      <c r="D38" s="20"/>
      <c r="E38" s="41"/>
      <c r="F38" s="42"/>
      <c r="G38" s="22"/>
    </row>
    <row r="39" spans="1:7" ht="23.85" customHeight="1">
      <c r="A39" s="35">
        <f>COUNT(A7:A38)+1</f>
        <v>8</v>
      </c>
      <c r="B39" s="36" t="s">
        <v>114</v>
      </c>
      <c r="C39" s="37"/>
      <c r="D39" s="20"/>
      <c r="E39" s="41"/>
      <c r="F39" s="42"/>
      <c r="G39" s="22"/>
    </row>
    <row r="40" spans="1:7">
      <c r="A40" s="17"/>
      <c r="B40" s="39" t="s">
        <v>115</v>
      </c>
      <c r="C40" s="40"/>
      <c r="D40" s="20" t="s">
        <v>297</v>
      </c>
      <c r="E40" s="41">
        <v>5.7279299999999997</v>
      </c>
      <c r="F40" s="42" t="e">
        <f>ROUND(#REF!*#REF!*E40,-1)</f>
        <v>#REF!</v>
      </c>
      <c r="G40" s="43" t="e">
        <f>C40*F40</f>
        <v>#REF!</v>
      </c>
    </row>
    <row r="41" spans="1:7">
      <c r="A41" s="17"/>
      <c r="B41" s="39" t="s">
        <v>116</v>
      </c>
      <c r="C41" s="40"/>
      <c r="D41" s="20" t="s">
        <v>297</v>
      </c>
      <c r="E41" s="41">
        <v>18.417200000000001</v>
      </c>
      <c r="F41" s="42" t="e">
        <f>ROUND(#REF!*#REF!*E41,-1)</f>
        <v>#REF!</v>
      </c>
      <c r="G41" s="43" t="e">
        <f>C41*F41</f>
        <v>#REF!</v>
      </c>
    </row>
    <row r="42" spans="1:7">
      <c r="A42" s="17"/>
      <c r="B42" s="18" t="s">
        <v>169</v>
      </c>
      <c r="C42" s="37"/>
      <c r="D42" s="20"/>
      <c r="E42" s="41"/>
      <c r="F42" s="42"/>
      <c r="G42" s="22"/>
    </row>
    <row r="43" spans="1:7" ht="23.85" customHeight="1">
      <c r="A43" s="35">
        <f>COUNT(A7:A42)+1</f>
        <v>9</v>
      </c>
      <c r="B43" s="36" t="s">
        <v>117</v>
      </c>
      <c r="C43" s="37"/>
      <c r="D43" s="20"/>
      <c r="E43" s="41"/>
      <c r="F43" s="42"/>
      <c r="G43" s="22"/>
    </row>
    <row r="44" spans="1:7">
      <c r="A44" s="17"/>
      <c r="B44" s="39" t="s">
        <v>118</v>
      </c>
      <c r="C44" s="37"/>
      <c r="D44" s="20" t="s">
        <v>297</v>
      </c>
      <c r="E44" s="41">
        <v>10.40244</v>
      </c>
      <c r="F44" s="42" t="e">
        <f>ROUND(#REF!*#REF!*E44,-1)</f>
        <v>#REF!</v>
      </c>
      <c r="G44" s="43" t="e">
        <f>C44*F44</f>
        <v>#REF!</v>
      </c>
    </row>
    <row r="45" spans="1:7">
      <c r="A45" s="17"/>
      <c r="B45" s="18" t="s">
        <v>169</v>
      </c>
      <c r="C45" s="37"/>
      <c r="D45" s="20"/>
      <c r="E45" s="41"/>
      <c r="F45" s="42"/>
      <c r="G45" s="22"/>
    </row>
    <row r="46" spans="1:7" ht="23.85" customHeight="1">
      <c r="A46" s="35">
        <f>COUNT(A7:A45)+1</f>
        <v>10</v>
      </c>
      <c r="B46" s="36" t="s">
        <v>119</v>
      </c>
      <c r="C46" s="37"/>
      <c r="D46" s="20"/>
      <c r="E46" s="41"/>
      <c r="F46" s="42"/>
      <c r="G46" s="22"/>
    </row>
    <row r="47" spans="1:7">
      <c r="A47" s="17"/>
      <c r="B47" s="39" t="s">
        <v>120</v>
      </c>
      <c r="C47" s="40"/>
      <c r="D47" s="20" t="s">
        <v>297</v>
      </c>
      <c r="E47" s="41">
        <v>21.919509999999999</v>
      </c>
      <c r="F47" s="42" t="e">
        <f>ROUND(#REF!*#REF!*E47,-1)</f>
        <v>#REF!</v>
      </c>
      <c r="G47" s="43" t="e">
        <f>C47*F47</f>
        <v>#REF!</v>
      </c>
    </row>
    <row r="48" spans="1:7">
      <c r="A48" s="17"/>
      <c r="B48" s="39" t="s">
        <v>121</v>
      </c>
      <c r="C48" s="40"/>
      <c r="D48" s="20" t="s">
        <v>297</v>
      </c>
      <c r="E48" s="41">
        <v>34.28293</v>
      </c>
      <c r="F48" s="42" t="e">
        <f>ROUND(#REF!*#REF!*E48,-1)</f>
        <v>#REF!</v>
      </c>
      <c r="G48" s="43" t="e">
        <f>C48*F48</f>
        <v>#REF!</v>
      </c>
    </row>
    <row r="49" spans="1:7">
      <c r="A49" s="17"/>
      <c r="B49" s="18" t="s">
        <v>169</v>
      </c>
      <c r="C49" s="37"/>
      <c r="D49" s="20"/>
      <c r="E49" s="41"/>
      <c r="F49" s="42"/>
      <c r="G49" s="22"/>
    </row>
    <row r="50" spans="1:7" ht="46.35" customHeight="1">
      <c r="A50" s="35">
        <f>COUNT($A$7:A49)+1</f>
        <v>11</v>
      </c>
      <c r="B50" s="36" t="s">
        <v>122</v>
      </c>
      <c r="C50" s="40"/>
      <c r="D50" s="20"/>
      <c r="E50" s="49"/>
      <c r="F50" s="50"/>
      <c r="G50" s="43"/>
    </row>
    <row r="51" spans="1:7">
      <c r="A51" s="17"/>
      <c r="B51" s="39" t="s">
        <v>123</v>
      </c>
      <c r="C51" s="40"/>
      <c r="D51" s="20" t="s">
        <v>297</v>
      </c>
      <c r="E51" s="49">
        <v>45.731707319999998</v>
      </c>
      <c r="F51" s="42" t="e">
        <f>ROUND(#REF!*#REF!*E51,-1)</f>
        <v>#REF!</v>
      </c>
      <c r="G51" s="43" t="e">
        <f>C51*F51</f>
        <v>#REF!</v>
      </c>
    </row>
    <row r="52" spans="1:7">
      <c r="A52" s="17"/>
      <c r="B52" s="18"/>
      <c r="C52" s="40"/>
      <c r="D52" s="20"/>
      <c r="E52" s="49"/>
      <c r="F52" s="50"/>
      <c r="G52" s="43"/>
    </row>
    <row r="53" spans="1:7" ht="35.1" customHeight="1">
      <c r="A53" s="35">
        <f>COUNT($A$7:A52)+1</f>
        <v>12</v>
      </c>
      <c r="B53" s="36" t="s">
        <v>34</v>
      </c>
      <c r="C53" s="37"/>
      <c r="D53" s="20"/>
      <c r="E53" s="41"/>
      <c r="F53" s="42"/>
      <c r="G53" s="22"/>
    </row>
    <row r="54" spans="1:7">
      <c r="A54" s="17"/>
      <c r="B54" s="39" t="s">
        <v>115</v>
      </c>
      <c r="C54" s="40"/>
      <c r="D54" s="20" t="s">
        <v>297</v>
      </c>
      <c r="E54" s="41">
        <v>8.5442699999999991</v>
      </c>
      <c r="F54" s="42" t="e">
        <f>ROUND(#REF!*#REF!*E54,-1)</f>
        <v>#REF!</v>
      </c>
      <c r="G54" s="43" t="e">
        <f>C54*F54</f>
        <v>#REF!</v>
      </c>
    </row>
    <row r="55" spans="1:7">
      <c r="A55" s="17"/>
      <c r="B55" s="39" t="s">
        <v>116</v>
      </c>
      <c r="C55" s="40"/>
      <c r="D55" s="20" t="s">
        <v>297</v>
      </c>
      <c r="E55" s="41">
        <v>19.240410000000001</v>
      </c>
      <c r="F55" s="42" t="e">
        <f>ROUND(#REF!*#REF!*E55,-1)</f>
        <v>#REF!</v>
      </c>
      <c r="G55" s="43" t="e">
        <f>C55*F55</f>
        <v>#REF!</v>
      </c>
    </row>
    <row r="56" spans="1:7">
      <c r="A56" s="17"/>
      <c r="B56" s="18" t="s">
        <v>169</v>
      </c>
      <c r="C56" s="37"/>
      <c r="D56" s="20"/>
      <c r="E56" s="41"/>
      <c r="F56" s="42"/>
      <c r="G56" s="22"/>
    </row>
    <row r="57" spans="1:7" ht="35.1" customHeight="1">
      <c r="A57" s="35">
        <f>COUNT($A$7:A56)+1</f>
        <v>13</v>
      </c>
      <c r="B57" s="36" t="s">
        <v>35</v>
      </c>
      <c r="C57" s="37"/>
      <c r="D57" s="20"/>
      <c r="E57" s="41"/>
      <c r="F57" s="42"/>
      <c r="G57" s="22"/>
    </row>
    <row r="58" spans="1:7">
      <c r="A58" s="17"/>
      <c r="B58" s="39" t="s">
        <v>36</v>
      </c>
      <c r="C58" s="40"/>
      <c r="D58" s="20" t="s">
        <v>297</v>
      </c>
      <c r="E58" s="41">
        <v>65.609759999999994</v>
      </c>
      <c r="F58" s="42" t="e">
        <f>ROUND(#REF!*#REF!*E58,-1)</f>
        <v>#REF!</v>
      </c>
      <c r="G58" s="43" t="e">
        <f>C58*F58</f>
        <v>#REF!</v>
      </c>
    </row>
    <row r="59" spans="1:7">
      <c r="A59" s="17"/>
      <c r="B59" s="39" t="s">
        <v>37</v>
      </c>
      <c r="C59" s="40"/>
      <c r="D59" s="20" t="s">
        <v>297</v>
      </c>
      <c r="E59" s="41"/>
      <c r="F59" s="42" t="e">
        <f>ROUND(#REF!*#REF!*E59,-1)</f>
        <v>#REF!</v>
      </c>
      <c r="G59" s="43" t="e">
        <f>C59*F59</f>
        <v>#REF!</v>
      </c>
    </row>
    <row r="60" spans="1:7">
      <c r="A60" s="17"/>
      <c r="B60" s="39" t="s">
        <v>38</v>
      </c>
      <c r="C60" s="40"/>
      <c r="D60" s="20" t="s">
        <v>297</v>
      </c>
      <c r="E60" s="41">
        <v>43.256100000000004</v>
      </c>
      <c r="F60" s="42" t="e">
        <f>ROUND(#REF!*#REF!*E60,-1)</f>
        <v>#REF!</v>
      </c>
      <c r="G60" s="43" t="e">
        <f>C60*F60</f>
        <v>#REF!</v>
      </c>
    </row>
    <row r="61" spans="1:7">
      <c r="A61" s="17"/>
      <c r="B61" s="18" t="s">
        <v>169</v>
      </c>
      <c r="C61" s="37"/>
      <c r="D61" s="20"/>
      <c r="E61" s="41"/>
      <c r="F61" s="42"/>
      <c r="G61" s="22"/>
    </row>
    <row r="62" spans="1:7" ht="35.1" customHeight="1">
      <c r="A62" s="35">
        <f>COUNT($A$7:A61)+1</f>
        <v>14</v>
      </c>
      <c r="B62" s="36" t="s">
        <v>39</v>
      </c>
      <c r="C62" s="37"/>
      <c r="D62" s="20"/>
      <c r="E62" s="41"/>
      <c r="F62" s="42"/>
      <c r="G62" s="22"/>
    </row>
    <row r="63" spans="1:7">
      <c r="A63" s="17"/>
      <c r="B63" s="39" t="s">
        <v>118</v>
      </c>
      <c r="C63" s="40"/>
      <c r="D63" s="20" t="s">
        <v>297</v>
      </c>
      <c r="E63" s="41">
        <v>51.432679999999998</v>
      </c>
      <c r="F63" s="42" t="e">
        <f>ROUND(#REF!*#REF!*E63,-1)</f>
        <v>#REF!</v>
      </c>
      <c r="G63" s="43" t="e">
        <f t="shared" ref="G63:G69" si="0">C63*F63</f>
        <v>#REF!</v>
      </c>
    </row>
    <row r="64" spans="1:7">
      <c r="A64" s="17"/>
      <c r="B64" s="39" t="s">
        <v>40</v>
      </c>
      <c r="C64" s="40"/>
      <c r="D64" s="20" t="s">
        <v>297</v>
      </c>
      <c r="E64" s="41">
        <v>67.316339999999997</v>
      </c>
      <c r="F64" s="42" t="e">
        <f>ROUND(#REF!*#REF!*E64,-1)</f>
        <v>#REF!</v>
      </c>
      <c r="G64" s="43" t="e">
        <f t="shared" si="0"/>
        <v>#REF!</v>
      </c>
    </row>
    <row r="65" spans="1:7">
      <c r="A65" s="17"/>
      <c r="B65" s="39" t="s">
        <v>41</v>
      </c>
      <c r="C65" s="40"/>
      <c r="D65" s="20" t="s">
        <v>297</v>
      </c>
      <c r="E65" s="41">
        <v>114.29512</v>
      </c>
      <c r="F65" s="42" t="e">
        <f>ROUND(#REF!*#REF!*E65,-1)</f>
        <v>#REF!</v>
      </c>
      <c r="G65" s="43" t="e">
        <f t="shared" si="0"/>
        <v>#REF!</v>
      </c>
    </row>
    <row r="66" spans="1:7">
      <c r="A66" s="17"/>
      <c r="B66" s="39" t="s">
        <v>285</v>
      </c>
      <c r="C66" s="40"/>
      <c r="D66" s="20" t="s">
        <v>297</v>
      </c>
      <c r="E66" s="41">
        <v>179.10975999999999</v>
      </c>
      <c r="F66" s="42" t="e">
        <f>ROUND(#REF!*#REF!*E66,-1)</f>
        <v>#REF!</v>
      </c>
      <c r="G66" s="43" t="e">
        <f t="shared" si="0"/>
        <v>#REF!</v>
      </c>
    </row>
    <row r="67" spans="1:7">
      <c r="A67" s="17"/>
      <c r="B67" s="39" t="s">
        <v>36</v>
      </c>
      <c r="C67" s="40"/>
      <c r="D67" s="20" t="s">
        <v>297</v>
      </c>
      <c r="E67" s="41">
        <v>108.33317</v>
      </c>
      <c r="F67" s="42" t="e">
        <f>ROUND(#REF!*#REF!*E67,-1)</f>
        <v>#REF!</v>
      </c>
      <c r="G67" s="43" t="e">
        <f t="shared" si="0"/>
        <v>#REF!</v>
      </c>
    </row>
    <row r="68" spans="1:7">
      <c r="A68" s="17"/>
      <c r="B68" s="39" t="s">
        <v>37</v>
      </c>
      <c r="C68" s="40"/>
      <c r="D68" s="20" t="s">
        <v>297</v>
      </c>
      <c r="E68" s="41">
        <v>140.23645999999999</v>
      </c>
      <c r="F68" s="42" t="e">
        <f>ROUND(#REF!*#REF!*E68,-1)</f>
        <v>#REF!</v>
      </c>
      <c r="G68" s="43" t="e">
        <f t="shared" si="0"/>
        <v>#REF!</v>
      </c>
    </row>
    <row r="69" spans="1:7">
      <c r="A69" s="17"/>
      <c r="B69" s="39" t="s">
        <v>38</v>
      </c>
      <c r="C69" s="40"/>
      <c r="D69" s="20" t="s">
        <v>297</v>
      </c>
      <c r="E69" s="41">
        <v>169.68293</v>
      </c>
      <c r="F69" s="42" t="e">
        <f>ROUND(#REF!*#REF!*E69,-1)</f>
        <v>#REF!</v>
      </c>
      <c r="G69" s="43" t="e">
        <f t="shared" si="0"/>
        <v>#REF!</v>
      </c>
    </row>
    <row r="70" spans="1:7">
      <c r="A70" s="17"/>
      <c r="B70" s="18" t="s">
        <v>169</v>
      </c>
      <c r="C70" s="37"/>
      <c r="D70" s="20"/>
      <c r="E70" s="41"/>
      <c r="F70" s="42"/>
      <c r="G70" s="22"/>
    </row>
    <row r="71" spans="1:7" ht="46.35" customHeight="1">
      <c r="A71" s="35">
        <f>COUNT($A$7:A70)+1</f>
        <v>15</v>
      </c>
      <c r="B71" s="36" t="s">
        <v>286</v>
      </c>
      <c r="C71" s="51"/>
      <c r="D71" s="52"/>
      <c r="E71" s="41"/>
      <c r="F71" s="42"/>
      <c r="G71" s="53"/>
    </row>
    <row r="72" spans="1:7">
      <c r="A72" s="17"/>
      <c r="B72" s="39" t="s">
        <v>53</v>
      </c>
      <c r="C72" s="40"/>
      <c r="D72" s="20" t="s">
        <v>297</v>
      </c>
      <c r="E72" s="41">
        <v>59.4</v>
      </c>
      <c r="F72" s="42" t="e">
        <f>ROUND(#REF!*#REF!*E72,-1)</f>
        <v>#REF!</v>
      </c>
      <c r="G72" s="43" t="e">
        <f>C72*F72</f>
        <v>#REF!</v>
      </c>
    </row>
    <row r="73" spans="1:7">
      <c r="A73" s="17"/>
      <c r="B73" s="39" t="s">
        <v>54</v>
      </c>
      <c r="C73" s="40"/>
      <c r="D73" s="20" t="s">
        <v>297</v>
      </c>
      <c r="E73" s="41">
        <v>77.7</v>
      </c>
      <c r="F73" s="42" t="e">
        <f>ROUND(#REF!*#REF!*E73,-1)</f>
        <v>#REF!</v>
      </c>
      <c r="G73" s="43" t="e">
        <f>C73*F73</f>
        <v>#REF!</v>
      </c>
    </row>
    <row r="74" spans="1:7">
      <c r="A74" s="17"/>
      <c r="B74" s="39" t="s">
        <v>55</v>
      </c>
      <c r="C74" s="40"/>
      <c r="D74" s="20" t="s">
        <v>297</v>
      </c>
      <c r="E74" s="41">
        <v>125</v>
      </c>
      <c r="F74" s="42" t="e">
        <f>ROUND(#REF!*#REF!*E74,-1)</f>
        <v>#REF!</v>
      </c>
      <c r="G74" s="43" t="e">
        <f>C74*F74</f>
        <v>#REF!</v>
      </c>
    </row>
    <row r="75" spans="1:7">
      <c r="C75" s="54"/>
      <c r="E75" s="41"/>
      <c r="F75" s="42"/>
      <c r="G75" s="46"/>
    </row>
    <row r="76" spans="1:7" ht="35.1" customHeight="1">
      <c r="A76" s="35">
        <f>COUNT($A$7:A75)+1</f>
        <v>16</v>
      </c>
      <c r="B76" s="36" t="s">
        <v>56</v>
      </c>
      <c r="C76" s="51"/>
      <c r="D76" s="52"/>
      <c r="E76" s="41"/>
      <c r="F76" s="42"/>
      <c r="G76" s="53"/>
    </row>
    <row r="77" spans="1:7">
      <c r="A77" s="17"/>
      <c r="B77" s="39" t="s">
        <v>53</v>
      </c>
      <c r="C77" s="40"/>
      <c r="D77" s="20" t="s">
        <v>297</v>
      </c>
      <c r="E77" s="41">
        <v>59.4</v>
      </c>
      <c r="F77" s="42" t="e">
        <f>ROUND(#REF!*#REF!*E77,-1)</f>
        <v>#REF!</v>
      </c>
      <c r="G77" s="43" t="e">
        <f>C77*F77</f>
        <v>#REF!</v>
      </c>
    </row>
    <row r="78" spans="1:7">
      <c r="A78" s="17"/>
      <c r="B78" s="39" t="s">
        <v>54</v>
      </c>
      <c r="C78" s="40"/>
      <c r="D78" s="20" t="s">
        <v>297</v>
      </c>
      <c r="E78" s="41">
        <v>77.7</v>
      </c>
      <c r="F78" s="42" t="e">
        <f>ROUND(#REF!*#REF!*E78,-1)</f>
        <v>#REF!</v>
      </c>
      <c r="G78" s="43" t="e">
        <f>C78*F78</f>
        <v>#REF!</v>
      </c>
    </row>
    <row r="79" spans="1:7">
      <c r="A79" s="17"/>
      <c r="B79" s="39" t="s">
        <v>55</v>
      </c>
      <c r="C79" s="40"/>
      <c r="D79" s="20" t="s">
        <v>297</v>
      </c>
      <c r="E79" s="41">
        <v>125</v>
      </c>
      <c r="F79" s="42" t="e">
        <f>ROUND(#REF!*#REF!*E79,-1)</f>
        <v>#REF!</v>
      </c>
      <c r="G79" s="43" t="e">
        <f>C79*F79</f>
        <v>#REF!</v>
      </c>
    </row>
    <row r="80" spans="1:7">
      <c r="B80" s="18"/>
      <c r="C80" s="37"/>
      <c r="D80" s="20"/>
      <c r="E80" s="41"/>
      <c r="F80" s="42"/>
      <c r="G80" s="22"/>
    </row>
    <row r="81" spans="1:7" ht="57.4" customHeight="1">
      <c r="A81" s="35">
        <f>COUNT($A$7:A80)+1</f>
        <v>17</v>
      </c>
      <c r="B81" s="36" t="s">
        <v>57</v>
      </c>
      <c r="C81" s="55"/>
      <c r="D81" s="56"/>
      <c r="E81" s="41"/>
      <c r="F81" s="42"/>
      <c r="G81" s="57"/>
    </row>
    <row r="82" spans="1:7">
      <c r="A82" s="17"/>
      <c r="B82" s="45" t="s">
        <v>10</v>
      </c>
      <c r="C82" s="54"/>
      <c r="D82" s="5" t="s">
        <v>297</v>
      </c>
      <c r="E82" s="41">
        <v>409.96138000000002</v>
      </c>
      <c r="F82" s="42" t="e">
        <f>ROUND(#REF!*#REF!*E82,-1)</f>
        <v>#REF!</v>
      </c>
      <c r="G82" s="46" t="e">
        <f>C82*F82</f>
        <v>#REF!</v>
      </c>
    </row>
    <row r="83" spans="1:7">
      <c r="A83" s="17"/>
      <c r="B83" s="18"/>
      <c r="C83" s="37"/>
      <c r="D83" s="20"/>
      <c r="E83" s="41"/>
      <c r="F83" s="42"/>
      <c r="G83" s="22"/>
    </row>
    <row r="84" spans="1:7" ht="68.650000000000006" customHeight="1">
      <c r="A84" s="35">
        <f>COUNT($A$7:A83)+1</f>
        <v>18</v>
      </c>
      <c r="B84" s="36" t="s">
        <v>12</v>
      </c>
      <c r="C84" s="37"/>
      <c r="D84" s="20"/>
      <c r="E84" s="41"/>
      <c r="F84" s="42"/>
      <c r="G84" s="22"/>
    </row>
    <row r="85" spans="1:7">
      <c r="A85" s="17"/>
      <c r="B85" s="39" t="s">
        <v>13</v>
      </c>
      <c r="C85" s="37"/>
      <c r="D85" s="20" t="s">
        <v>297</v>
      </c>
      <c r="E85" s="41">
        <v>54.878050000000002</v>
      </c>
      <c r="F85" s="42" t="e">
        <f>ROUND(#REF!*#REF!*E85,-1)</f>
        <v>#REF!</v>
      </c>
      <c r="G85" s="43" t="e">
        <f>C85*F85</f>
        <v>#REF!</v>
      </c>
    </row>
    <row r="86" spans="1:7">
      <c r="A86" s="17"/>
      <c r="B86" s="39" t="s">
        <v>14</v>
      </c>
      <c r="C86" s="37"/>
      <c r="D86" s="20" t="s">
        <v>297</v>
      </c>
      <c r="E86" s="41">
        <v>67.073170000000005</v>
      </c>
      <c r="F86" s="42" t="e">
        <f>ROUND(#REF!*#REF!*E86,-1)</f>
        <v>#REF!</v>
      </c>
      <c r="G86" s="43" t="e">
        <f>C86*F86</f>
        <v>#REF!</v>
      </c>
    </row>
    <row r="87" spans="1:7">
      <c r="A87" s="17"/>
      <c r="B87" s="18"/>
      <c r="C87" s="37"/>
      <c r="D87" s="20"/>
      <c r="E87" s="41"/>
      <c r="F87" s="42"/>
      <c r="G87" s="22"/>
    </row>
    <row r="88" spans="1:7" ht="68.650000000000006" customHeight="1">
      <c r="A88" s="35">
        <f>COUNT($A$7:A87)+1</f>
        <v>19</v>
      </c>
      <c r="B88" s="36" t="s">
        <v>15</v>
      </c>
      <c r="C88" s="37"/>
      <c r="D88" s="20"/>
      <c r="E88" s="41"/>
      <c r="F88" s="42"/>
      <c r="G88" s="22"/>
    </row>
    <row r="89" spans="1:7">
      <c r="A89" s="17"/>
      <c r="B89" s="39" t="s">
        <v>13</v>
      </c>
      <c r="C89" s="37"/>
      <c r="D89" s="20" t="s">
        <v>297</v>
      </c>
      <c r="E89" s="41">
        <v>54.878050000000002</v>
      </c>
      <c r="F89" s="42" t="e">
        <f>ROUND(#REF!*#REF!*E89,-1)</f>
        <v>#REF!</v>
      </c>
      <c r="G89" s="43" t="e">
        <f>C89*F89</f>
        <v>#REF!</v>
      </c>
    </row>
    <row r="90" spans="1:7">
      <c r="A90" s="17"/>
      <c r="B90" s="39" t="s">
        <v>14</v>
      </c>
      <c r="C90" s="37"/>
      <c r="D90" s="20" t="s">
        <v>297</v>
      </c>
      <c r="E90" s="41">
        <v>67.073170000000005</v>
      </c>
      <c r="F90" s="42" t="e">
        <f>ROUND(#REF!*#REF!*E90,-1)</f>
        <v>#REF!</v>
      </c>
      <c r="G90" s="43" t="e">
        <f>C90*F90</f>
        <v>#REF!</v>
      </c>
    </row>
    <row r="91" spans="1:7">
      <c r="A91" s="17"/>
      <c r="B91" s="18"/>
      <c r="C91" s="37"/>
      <c r="D91" s="20"/>
      <c r="E91" s="41"/>
      <c r="F91" s="42"/>
      <c r="G91" s="22"/>
    </row>
    <row r="92" spans="1:7" ht="68.650000000000006" customHeight="1">
      <c r="A92" s="35">
        <f>COUNT($A$7:A91)+1</f>
        <v>20</v>
      </c>
      <c r="B92" s="36" t="s">
        <v>94</v>
      </c>
      <c r="C92" s="37"/>
      <c r="D92" s="20"/>
      <c r="E92" s="41"/>
      <c r="F92" s="42"/>
      <c r="G92" s="22"/>
    </row>
    <row r="93" spans="1:7">
      <c r="A93" s="17"/>
      <c r="B93" s="39" t="s">
        <v>95</v>
      </c>
      <c r="C93" s="37"/>
      <c r="D93" s="20" t="s">
        <v>297</v>
      </c>
      <c r="E93" s="41">
        <v>20.50244</v>
      </c>
      <c r="F93" s="42" t="e">
        <f>ROUND(#REF!*#REF!*E93,-1)</f>
        <v>#REF!</v>
      </c>
      <c r="G93" s="43" t="e">
        <f>C93*F93</f>
        <v>#REF!</v>
      </c>
    </row>
    <row r="94" spans="1:7">
      <c r="A94" s="17"/>
      <c r="B94" s="39" t="s">
        <v>10</v>
      </c>
      <c r="C94" s="37"/>
      <c r="D94" s="20" t="s">
        <v>297</v>
      </c>
      <c r="E94" s="41">
        <v>72.718779999999995</v>
      </c>
      <c r="F94" s="42" t="e">
        <f>ROUND(#REF!*#REF!*E94,-1)</f>
        <v>#REF!</v>
      </c>
      <c r="G94" s="43" t="e">
        <f>C94*F94</f>
        <v>#REF!</v>
      </c>
    </row>
    <row r="95" spans="1:7">
      <c r="A95" s="17"/>
      <c r="B95" s="39"/>
      <c r="C95" s="37"/>
      <c r="D95" s="20"/>
      <c r="E95" s="41"/>
      <c r="F95" s="42"/>
      <c r="G95" s="43"/>
    </row>
    <row r="96" spans="1:7" ht="57.4" customHeight="1">
      <c r="A96" s="35">
        <f>COUNT($A$7:A95)+1</f>
        <v>21</v>
      </c>
      <c r="B96" s="58" t="s">
        <v>96</v>
      </c>
      <c r="C96" s="1"/>
      <c r="D96" s="59"/>
      <c r="E96" s="60"/>
      <c r="F96" s="61"/>
      <c r="G96" s="62"/>
    </row>
    <row r="97" spans="1:7" ht="16.5" customHeight="1">
      <c r="A97" s="17"/>
      <c r="B97" s="63" t="s">
        <v>97</v>
      </c>
      <c r="C97" s="1"/>
      <c r="D97" s="59"/>
      <c r="E97" s="60"/>
      <c r="F97" s="61"/>
      <c r="G97" s="62"/>
    </row>
    <row r="98" spans="1:7">
      <c r="A98" s="17"/>
      <c r="B98" s="64"/>
      <c r="C98" s="1"/>
      <c r="D98" s="59" t="s">
        <v>297</v>
      </c>
      <c r="E98" s="60">
        <v>43</v>
      </c>
      <c r="F98" s="65" t="e">
        <f>ROUND((#REF!*#REF!*E98),-1)</f>
        <v>#REF!</v>
      </c>
      <c r="G98" s="66" t="e">
        <f>C98*F98</f>
        <v>#REF!</v>
      </c>
    </row>
    <row r="99" spans="1:7">
      <c r="A99" s="17"/>
      <c r="B99" s="39"/>
      <c r="C99" s="37"/>
      <c r="D99" s="20"/>
      <c r="E99" s="41"/>
      <c r="F99" s="42"/>
      <c r="G99" s="43"/>
    </row>
    <row r="100" spans="1:7" ht="46.35" customHeight="1">
      <c r="A100" s="35">
        <f>COUNT($A$7:A99)+1</f>
        <v>22</v>
      </c>
      <c r="B100" s="36" t="s">
        <v>98</v>
      </c>
      <c r="C100" s="37"/>
      <c r="D100" s="20"/>
      <c r="E100" s="41"/>
      <c r="F100" s="42"/>
      <c r="G100" s="22"/>
    </row>
    <row r="101" spans="1:7">
      <c r="A101" s="17"/>
      <c r="B101" s="39" t="s">
        <v>99</v>
      </c>
      <c r="C101" s="40"/>
      <c r="D101" s="20" t="s">
        <v>297</v>
      </c>
      <c r="E101" s="41">
        <v>101.14646</v>
      </c>
      <c r="F101" s="42" t="e">
        <f>ROUND(#REF!*#REF!*E101,-1)</f>
        <v>#REF!</v>
      </c>
      <c r="G101" s="43" t="e">
        <f>C101*F101</f>
        <v>#REF!</v>
      </c>
    </row>
    <row r="102" spans="1:7">
      <c r="A102" s="17"/>
      <c r="B102" s="18"/>
      <c r="C102" s="37"/>
      <c r="D102" s="20"/>
      <c r="E102" s="41"/>
      <c r="F102" s="42"/>
      <c r="G102" s="22"/>
    </row>
    <row r="103" spans="1:7" ht="46.35" customHeight="1">
      <c r="A103" s="35">
        <f>COUNT($A$7:A102)+1</f>
        <v>23</v>
      </c>
      <c r="B103" s="36" t="s">
        <v>100</v>
      </c>
      <c r="C103" s="37"/>
      <c r="D103" s="20"/>
      <c r="E103" s="41"/>
      <c r="F103" s="42"/>
      <c r="G103" s="22"/>
    </row>
    <row r="104" spans="1:7">
      <c r="A104" s="17"/>
      <c r="B104" s="39" t="s">
        <v>101</v>
      </c>
      <c r="C104" s="40"/>
      <c r="D104" s="20" t="s">
        <v>297</v>
      </c>
      <c r="E104" s="41">
        <v>12.855980000000001</v>
      </c>
      <c r="F104" s="42" t="e">
        <f>ROUND(#REF!*#REF!*E104,-1)</f>
        <v>#REF!</v>
      </c>
      <c r="G104" s="43" t="e">
        <f>C104*F104</f>
        <v>#REF!</v>
      </c>
    </row>
    <row r="105" spans="1:7">
      <c r="A105" s="17"/>
      <c r="B105" s="39" t="s">
        <v>102</v>
      </c>
      <c r="C105" s="40"/>
      <c r="D105" s="20" t="s">
        <v>297</v>
      </c>
      <c r="E105" s="41">
        <v>17.883659999999999</v>
      </c>
      <c r="F105" s="42" t="e">
        <f>ROUND(#REF!*#REF!*E105,-1)</f>
        <v>#REF!</v>
      </c>
      <c r="G105" s="43" t="e">
        <f>C105*F105</f>
        <v>#REF!</v>
      </c>
    </row>
    <row r="106" spans="1:7">
      <c r="A106" s="17"/>
      <c r="B106" s="39" t="s">
        <v>103</v>
      </c>
      <c r="C106" s="40"/>
      <c r="D106" s="20" t="s">
        <v>297</v>
      </c>
      <c r="E106" s="41">
        <v>39.268659999999997</v>
      </c>
      <c r="F106" s="42" t="e">
        <f>ROUND(#REF!*#REF!*E106,-1)</f>
        <v>#REF!</v>
      </c>
      <c r="G106" s="43" t="e">
        <f>C106*F106</f>
        <v>#REF!</v>
      </c>
    </row>
    <row r="107" spans="1:7">
      <c r="A107" s="17"/>
      <c r="B107" s="39"/>
      <c r="C107" s="37"/>
      <c r="D107" s="20"/>
      <c r="E107" s="41"/>
      <c r="F107" s="42"/>
      <c r="G107" s="22"/>
    </row>
    <row r="108" spans="1:7" ht="46.35" customHeight="1">
      <c r="A108" s="35">
        <f>COUNT($A$7:A107)+1</f>
        <v>24</v>
      </c>
      <c r="B108" s="36" t="s">
        <v>298</v>
      </c>
      <c r="C108" s="37"/>
      <c r="D108" s="20"/>
      <c r="E108" s="41"/>
      <c r="F108" s="42"/>
      <c r="G108" s="22"/>
    </row>
    <row r="109" spans="1:7">
      <c r="A109" s="17"/>
      <c r="B109" s="39" t="s">
        <v>299</v>
      </c>
      <c r="C109" s="37"/>
      <c r="D109" s="20" t="s">
        <v>297</v>
      </c>
      <c r="E109" s="41">
        <v>39.678130000000003</v>
      </c>
      <c r="F109" s="42" t="e">
        <f>ROUND(#REF!*#REF!*E109,-1)</f>
        <v>#REF!</v>
      </c>
      <c r="G109" s="43" t="e">
        <f>C109*F109</f>
        <v>#REF!</v>
      </c>
    </row>
    <row r="110" spans="1:7">
      <c r="A110" s="17"/>
      <c r="B110" s="39" t="s">
        <v>300</v>
      </c>
      <c r="C110" s="37"/>
      <c r="D110" s="20" t="s">
        <v>297</v>
      </c>
      <c r="E110" s="41">
        <v>52.73171</v>
      </c>
      <c r="F110" s="42" t="e">
        <f>ROUND(#REF!*#REF!*E110,-1)</f>
        <v>#REF!</v>
      </c>
      <c r="G110" s="43" t="e">
        <f>C110*F110</f>
        <v>#REF!</v>
      </c>
    </row>
    <row r="111" spans="1:7">
      <c r="A111" s="17"/>
      <c r="B111" s="39" t="s">
        <v>301</v>
      </c>
      <c r="C111" s="37"/>
      <c r="D111" s="20" t="s">
        <v>297</v>
      </c>
      <c r="E111" s="41">
        <v>64.451220000000006</v>
      </c>
      <c r="F111" s="42" t="e">
        <f>ROUND(#REF!*#REF!*E111,-1)</f>
        <v>#REF!</v>
      </c>
      <c r="G111" s="43" t="e">
        <f>C111*F111</f>
        <v>#REF!</v>
      </c>
    </row>
    <row r="112" spans="1:7">
      <c r="A112" s="17"/>
      <c r="B112" s="18"/>
      <c r="C112" s="37"/>
      <c r="D112" s="20"/>
      <c r="E112" s="41"/>
      <c r="F112" s="42"/>
      <c r="G112" s="22"/>
    </row>
    <row r="113" spans="1:7" ht="68.650000000000006" customHeight="1">
      <c r="A113" s="35">
        <f>COUNT($A$7:A112)+1</f>
        <v>25</v>
      </c>
      <c r="B113" s="36" t="s">
        <v>216</v>
      </c>
      <c r="C113" s="37"/>
      <c r="D113" s="20"/>
      <c r="E113" s="41"/>
      <c r="F113" s="42"/>
      <c r="G113" s="22"/>
    </row>
    <row r="114" spans="1:7">
      <c r="A114" s="17"/>
      <c r="B114" s="18"/>
      <c r="C114" s="37"/>
      <c r="D114" s="20" t="s">
        <v>296</v>
      </c>
      <c r="E114" s="41">
        <v>4.5243900000000004</v>
      </c>
      <c r="F114" s="42" t="e">
        <f>ROUND(#REF!*#REF!*E114,-1)</f>
        <v>#REF!</v>
      </c>
      <c r="G114" s="43" t="e">
        <f>C114*F114</f>
        <v>#REF!</v>
      </c>
    </row>
    <row r="115" spans="1:7">
      <c r="A115" s="17"/>
      <c r="B115" s="18"/>
      <c r="C115" s="37"/>
      <c r="D115" s="20"/>
      <c r="E115" s="41"/>
      <c r="F115" s="42"/>
      <c r="G115" s="22"/>
    </row>
    <row r="116" spans="1:7" ht="57.4" customHeight="1">
      <c r="A116" s="35">
        <f>COUNT($A$7:A115)+1</f>
        <v>26</v>
      </c>
      <c r="B116" s="36" t="s">
        <v>0</v>
      </c>
      <c r="C116" s="37"/>
      <c r="D116" s="20"/>
      <c r="E116" s="41"/>
      <c r="F116" s="42"/>
      <c r="G116" s="22"/>
    </row>
    <row r="117" spans="1:7">
      <c r="A117" s="17"/>
      <c r="B117" s="39" t="s">
        <v>1</v>
      </c>
      <c r="C117" s="37"/>
      <c r="D117" s="20" t="s">
        <v>297</v>
      </c>
      <c r="E117" s="41">
        <v>49.146340000000002</v>
      </c>
      <c r="F117" s="42" t="e">
        <f>ROUND(#REF!*#REF!*E117,-1)</f>
        <v>#REF!</v>
      </c>
      <c r="G117" s="43" t="e">
        <f>C117*F117</f>
        <v>#REF!</v>
      </c>
    </row>
    <row r="118" spans="1:7">
      <c r="A118" s="17"/>
      <c r="B118" s="39" t="s">
        <v>2</v>
      </c>
      <c r="C118" s="37"/>
      <c r="D118" s="20" t="s">
        <v>297</v>
      </c>
      <c r="E118" s="41">
        <v>65</v>
      </c>
      <c r="F118" s="42" t="e">
        <f>ROUND(#REF!*#REF!*E118,-1)</f>
        <v>#REF!</v>
      </c>
      <c r="G118" s="43" t="e">
        <f>C118*F118</f>
        <v>#REF!</v>
      </c>
    </row>
    <row r="119" spans="1:7">
      <c r="A119" s="17"/>
      <c r="B119" s="18"/>
      <c r="C119" s="37"/>
      <c r="D119" s="20"/>
      <c r="E119" s="41"/>
      <c r="F119" s="42"/>
      <c r="G119" s="22"/>
    </row>
    <row r="120" spans="1:7" ht="57.4" customHeight="1">
      <c r="A120" s="35">
        <f>COUNT($A$7:A119)+1</f>
        <v>27</v>
      </c>
      <c r="B120" s="36" t="s">
        <v>3</v>
      </c>
      <c r="C120" s="37"/>
      <c r="D120" s="20"/>
      <c r="E120" s="41"/>
      <c r="F120" s="42"/>
      <c r="G120" s="22"/>
    </row>
    <row r="121" spans="1:7">
      <c r="A121" s="17"/>
      <c r="B121" s="39" t="s">
        <v>1</v>
      </c>
      <c r="C121" s="37"/>
      <c r="D121" s="20" t="s">
        <v>297</v>
      </c>
      <c r="E121" s="41">
        <v>49.146340000000002</v>
      </c>
      <c r="F121" s="42" t="e">
        <f>ROUND(#REF!*#REF!*E121,-1)</f>
        <v>#REF!</v>
      </c>
      <c r="G121" s="43" t="e">
        <f>C121*F121</f>
        <v>#REF!</v>
      </c>
    </row>
    <row r="122" spans="1:7">
      <c r="A122" s="17"/>
      <c r="B122" s="39" t="s">
        <v>2</v>
      </c>
      <c r="C122" s="37"/>
      <c r="D122" s="20" t="s">
        <v>297</v>
      </c>
      <c r="E122" s="41">
        <v>65</v>
      </c>
      <c r="F122" s="42" t="e">
        <f>ROUND(#REF!*#REF!*E122,-1)</f>
        <v>#REF!</v>
      </c>
      <c r="G122" s="43" t="e">
        <f>C122*F122</f>
        <v>#REF!</v>
      </c>
    </row>
    <row r="123" spans="1:7">
      <c r="A123" s="17"/>
      <c r="B123" s="18"/>
      <c r="C123" s="37"/>
      <c r="D123" s="20"/>
      <c r="E123" s="41"/>
      <c r="F123" s="42"/>
      <c r="G123" s="22"/>
    </row>
    <row r="124" spans="1:7" ht="46.35" customHeight="1">
      <c r="A124" s="35">
        <f>COUNT($A$7:A123)+1</f>
        <v>28</v>
      </c>
      <c r="B124" s="36" t="s">
        <v>4</v>
      </c>
      <c r="C124" s="37"/>
      <c r="D124" s="20"/>
      <c r="E124" s="41"/>
      <c r="F124" s="42"/>
      <c r="G124" s="22"/>
    </row>
    <row r="125" spans="1:7" ht="15.75">
      <c r="A125" s="17"/>
      <c r="B125" s="18"/>
      <c r="C125" s="37"/>
      <c r="D125" s="20" t="s">
        <v>294</v>
      </c>
      <c r="E125" s="41">
        <v>7.5365799999999998</v>
      </c>
      <c r="F125" s="42" t="e">
        <f>ROUND(#REF!*#REF!*E125,-1)</f>
        <v>#REF!</v>
      </c>
      <c r="G125" s="43" t="e">
        <f>C125*F125</f>
        <v>#REF!</v>
      </c>
    </row>
    <row r="126" spans="1:7">
      <c r="A126" s="17"/>
      <c r="B126" s="18"/>
      <c r="C126" s="37"/>
      <c r="D126" s="20"/>
      <c r="E126" s="41"/>
      <c r="F126" s="42"/>
      <c r="G126" s="22"/>
    </row>
    <row r="127" spans="1:7" ht="57.4" customHeight="1">
      <c r="A127" s="35">
        <f>COUNT($A$7:A126)+1</f>
        <v>29</v>
      </c>
      <c r="B127" s="36" t="s">
        <v>5</v>
      </c>
      <c r="C127" s="37"/>
      <c r="D127" s="20"/>
      <c r="E127" s="41"/>
      <c r="F127" s="42"/>
      <c r="G127" s="22"/>
    </row>
    <row r="128" spans="1:7" ht="15.75">
      <c r="A128" s="17"/>
      <c r="B128" s="18"/>
      <c r="C128" s="37"/>
      <c r="D128" s="20" t="s">
        <v>294</v>
      </c>
      <c r="E128" s="41">
        <v>14.03659</v>
      </c>
      <c r="F128" s="42" t="e">
        <f>ROUND(#REF!*#REF!*E128,-1)</f>
        <v>#REF!</v>
      </c>
      <c r="G128" s="43" t="e">
        <f>C128*F128</f>
        <v>#REF!</v>
      </c>
    </row>
    <row r="129" spans="1:7">
      <c r="A129" s="17"/>
      <c r="B129" s="18"/>
      <c r="C129" s="37"/>
      <c r="D129" s="20"/>
      <c r="E129" s="41"/>
      <c r="F129" s="42"/>
      <c r="G129" s="22"/>
    </row>
    <row r="130" spans="1:7" ht="46.35" customHeight="1">
      <c r="A130" s="35">
        <f>COUNT($A$7:A129)+1</f>
        <v>30</v>
      </c>
      <c r="B130" s="36" t="s">
        <v>173</v>
      </c>
      <c r="C130" s="37"/>
      <c r="D130" s="20"/>
      <c r="E130" s="41"/>
      <c r="F130" s="42"/>
      <c r="G130" s="22"/>
    </row>
    <row r="131" spans="1:7">
      <c r="A131" s="17"/>
      <c r="B131" s="18"/>
      <c r="C131" s="37"/>
      <c r="D131" s="20" t="s">
        <v>297</v>
      </c>
      <c r="E131" s="41">
        <v>35.814959999999999</v>
      </c>
      <c r="F131" s="42" t="e">
        <f>ROUND(#REF!*#REF!*E131,-1)</f>
        <v>#REF!</v>
      </c>
      <c r="G131" s="43" t="e">
        <f>C131*F131</f>
        <v>#REF!</v>
      </c>
    </row>
    <row r="132" spans="1:7">
      <c r="A132" s="17"/>
      <c r="B132" s="18"/>
      <c r="C132" s="37"/>
      <c r="D132" s="20"/>
      <c r="E132" s="32"/>
      <c r="F132" s="38"/>
      <c r="G132" s="22"/>
    </row>
    <row r="133" spans="1:7" ht="42" customHeight="1">
      <c r="A133" s="35">
        <f>COUNT($A$7:A132)+1</f>
        <v>31</v>
      </c>
      <c r="B133" s="67" t="s">
        <v>174</v>
      </c>
      <c r="C133" s="37"/>
      <c r="D133" s="20"/>
      <c r="E133" s="32"/>
      <c r="F133" s="38"/>
      <c r="G133" s="22"/>
    </row>
    <row r="134" spans="1:7">
      <c r="C134" s="54"/>
      <c r="D134" s="5" t="s">
        <v>295</v>
      </c>
      <c r="E134" s="41">
        <v>3.2317100000000001</v>
      </c>
      <c r="F134" s="42" t="e">
        <f>ROUND(#REF!*#REF!*E134,-1)</f>
        <v>#REF!</v>
      </c>
      <c r="G134" s="46" t="e">
        <f>C134*F134</f>
        <v>#REF!</v>
      </c>
    </row>
    <row r="135" spans="1:7">
      <c r="A135" s="17"/>
      <c r="B135" s="18"/>
      <c r="C135" s="37"/>
      <c r="D135" s="20"/>
      <c r="E135" s="41"/>
      <c r="F135" s="38"/>
      <c r="G135" s="22"/>
    </row>
    <row r="136" spans="1:7" ht="46.35" customHeight="1">
      <c r="A136" s="35">
        <f>COUNT($A$7:A135)+1</f>
        <v>32</v>
      </c>
      <c r="B136" s="36" t="s">
        <v>175</v>
      </c>
      <c r="C136" s="37"/>
      <c r="D136" s="20"/>
      <c r="E136" s="32"/>
      <c r="F136" s="38"/>
      <c r="G136" s="22"/>
    </row>
    <row r="137" spans="1:7">
      <c r="C137" s="54"/>
      <c r="D137" s="68" t="s">
        <v>176</v>
      </c>
      <c r="E137" s="41"/>
      <c r="G137" s="46" t="e">
        <f>ROUND(0.03*(SUM(G8:G134)),-1)</f>
        <v>#REF!</v>
      </c>
    </row>
    <row r="138" spans="1:7">
      <c r="A138" s="17"/>
      <c r="B138" s="18"/>
      <c r="C138" s="37"/>
      <c r="D138" s="20"/>
      <c r="E138" s="32"/>
      <c r="F138" s="38"/>
      <c r="G138" s="22"/>
    </row>
    <row r="139" spans="1:7" ht="46.35" customHeight="1">
      <c r="A139" s="69">
        <f>COUNT($A$7:A138)+1</f>
        <v>33</v>
      </c>
      <c r="B139" s="48" t="s">
        <v>177</v>
      </c>
      <c r="C139" s="54"/>
      <c r="E139" s="41"/>
      <c r="G139" s="46"/>
    </row>
    <row r="140" spans="1:7">
      <c r="C140" s="54"/>
      <c r="D140" s="68">
        <v>0.06</v>
      </c>
      <c r="E140" s="41"/>
      <c r="G140" s="46" t="e">
        <f>ROUND(D140*(SUM(G8:G134)),-1)</f>
        <v>#REF!</v>
      </c>
    </row>
    <row r="141" spans="1:7">
      <c r="A141" s="17"/>
      <c r="B141" s="18"/>
      <c r="C141" s="37"/>
      <c r="D141" s="20"/>
      <c r="E141" s="32"/>
      <c r="F141" s="38"/>
      <c r="G141" s="22"/>
    </row>
    <row r="142" spans="1:7">
      <c r="A142" s="70"/>
      <c r="B142" s="71" t="s">
        <v>178</v>
      </c>
      <c r="C142" s="72"/>
      <c r="D142" s="73"/>
      <c r="E142" s="71" t="s">
        <v>16</v>
      </c>
      <c r="F142" s="74"/>
      <c r="G142" s="75" t="e">
        <f>SUM(G8:G140)</f>
        <v>#REF!</v>
      </c>
    </row>
    <row r="143" spans="1:7">
      <c r="E143" s="18"/>
    </row>
    <row r="144" spans="1:7">
      <c r="E144" s="20"/>
    </row>
    <row r="145" spans="5:5">
      <c r="E145" s="20"/>
    </row>
    <row r="146" spans="5:5">
      <c r="E146" s="20"/>
    </row>
    <row r="147" spans="5:5">
      <c r="E147" s="20"/>
    </row>
    <row r="148" spans="5:5">
      <c r="E148" s="20"/>
    </row>
    <row r="149" spans="5:5">
      <c r="E149" s="20"/>
    </row>
    <row r="150" spans="5:5">
      <c r="E150" s="20"/>
    </row>
    <row r="151" spans="5:5">
      <c r="E151" s="20"/>
    </row>
    <row r="152" spans="5:5">
      <c r="E152" s="20"/>
    </row>
    <row r="153" spans="5:5">
      <c r="E153" s="20"/>
    </row>
    <row r="154" spans="5:5">
      <c r="E154" s="20"/>
    </row>
    <row r="155" spans="5:5">
      <c r="E155" s="20"/>
    </row>
    <row r="156" spans="5:5">
      <c r="E156" s="20"/>
    </row>
    <row r="157" spans="5:5">
      <c r="E157" s="20"/>
    </row>
    <row r="158" spans="5:5">
      <c r="E158" s="20"/>
    </row>
    <row r="159" spans="5:5">
      <c r="E159" s="20"/>
    </row>
    <row r="160" spans="5:5">
      <c r="E160" s="20"/>
    </row>
    <row r="161" spans="5:7">
      <c r="E161" s="20"/>
    </row>
    <row r="162" spans="5:7">
      <c r="E162" s="20"/>
    </row>
    <row r="163" spans="5:7">
      <c r="E163" s="20"/>
    </row>
    <row r="164" spans="5:7">
      <c r="E164" s="20"/>
    </row>
    <row r="165" spans="5:7">
      <c r="E165" s="20"/>
    </row>
    <row r="166" spans="5:7">
      <c r="E166" s="20"/>
    </row>
    <row r="167" spans="5:7">
      <c r="E167" s="20"/>
    </row>
    <row r="168" spans="5:7">
      <c r="E168" s="20"/>
    </row>
    <row r="169" spans="5:7">
      <c r="E169" s="20"/>
    </row>
    <row r="170" spans="5:7">
      <c r="E170" s="7"/>
      <c r="G170" s="5"/>
    </row>
    <row r="171" spans="5:7">
      <c r="E171" s="7"/>
      <c r="G171" s="5"/>
    </row>
  </sheetData>
  <mergeCells count="1">
    <mergeCell ref="C5:D5"/>
  </mergeCells>
  <phoneticPr fontId="0" type="noConversion"/>
  <pageMargins left="1.3777777777777778" right="0.59027777777777779" top="1.0902777777777779" bottom="0.78750000000000009" header="0.51180555555555562" footer="0.51180555555555562"/>
  <pageSetup paperSize="9" firstPageNumber="0" orientation="portrait" horizontalDpi="300" verticalDpi="300" r:id="rId1"/>
  <headerFooter alignWithMargins="0">
    <oddHeader xml:space="preserve">&amp;L&amp;8                    Energetika Ljubljana, d.o.o. 
                    RIS-Projektivni oddelek
                    št. projekta: N 16052/20564&amp;R&amp;8    </oddHeader>
    <oddFooter>&amp;C&amp;"Times New Roman CE,Navadno"&amp;P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P48"/>
  <sheetViews>
    <sheetView view="pageBreakPreview" zoomScale="120" zoomScaleNormal="100" zoomScaleSheetLayoutView="120" workbookViewId="0">
      <selection activeCell="H14" sqref="H14"/>
    </sheetView>
  </sheetViews>
  <sheetFormatPr defaultRowHeight="12.75"/>
  <cols>
    <col min="1" max="1" width="5.5703125" style="77" customWidth="1"/>
    <col min="2" max="2" width="38.42578125" style="104" customWidth="1"/>
    <col min="3" max="3" width="12.42578125" style="77" customWidth="1"/>
    <col min="4" max="4" width="8.28515625" style="105" customWidth="1"/>
    <col min="5" max="5" width="1.85546875" style="106" customWidth="1"/>
    <col min="6" max="6" width="20" style="106" customWidth="1"/>
    <col min="7" max="7" width="20.42578125" style="91" customWidth="1"/>
    <col min="8" max="8" width="19.42578125" style="77" customWidth="1"/>
    <col min="9" max="9" width="11" style="341" customWidth="1"/>
    <col min="10" max="10" width="10.140625" style="341" customWidth="1"/>
    <col min="11" max="11" width="9.140625" style="341"/>
    <col min="12" max="12" width="16.7109375" style="341" customWidth="1"/>
    <col min="13" max="13" width="9.85546875" style="341" customWidth="1"/>
    <col min="14" max="14" width="2.5703125" style="341" bestFit="1" customWidth="1"/>
    <col min="15" max="15" width="9.140625" style="341"/>
    <col min="16" max="16" width="9" style="341" customWidth="1"/>
    <col min="17" max="16384" width="9.140625" style="341"/>
  </cols>
  <sheetData>
    <row r="1" spans="1:16" s="115" customFormat="1" ht="18">
      <c r="A1" s="100" t="str">
        <f>+OSNOVA!A2</f>
        <v>POPIS DEL</v>
      </c>
      <c r="D1" s="101"/>
      <c r="E1" s="102"/>
      <c r="F1" s="103"/>
      <c r="G1" s="103"/>
      <c r="H1" s="90"/>
      <c r="I1" s="124"/>
      <c r="J1" s="124"/>
      <c r="L1" s="103"/>
      <c r="M1" s="103"/>
      <c r="N1" s="89"/>
      <c r="O1" s="76"/>
    </row>
    <row r="2" spans="1:16" s="115" customFormat="1" ht="18">
      <c r="A2" s="100"/>
      <c r="B2" s="100"/>
      <c r="D2" s="101"/>
      <c r="E2" s="102"/>
      <c r="F2" s="103"/>
      <c r="G2" s="103"/>
      <c r="H2" s="90"/>
      <c r="I2" s="124"/>
      <c r="J2" s="124"/>
      <c r="L2" s="103"/>
      <c r="M2" s="103"/>
      <c r="N2" s="89"/>
      <c r="O2" s="76"/>
    </row>
    <row r="3" spans="1:16" s="115" customFormat="1" ht="18">
      <c r="A3" s="190" t="str">
        <f>OSNOVA!G31</f>
        <v>A.</v>
      </c>
      <c r="B3" s="100" t="str">
        <f>OSNOVA!H31</f>
        <v>GRADBENA DELA</v>
      </c>
      <c r="D3" s="101"/>
      <c r="E3" s="102"/>
      <c r="F3" s="103"/>
      <c r="G3" s="103"/>
      <c r="H3" s="90"/>
      <c r="I3" s="124"/>
      <c r="J3" s="124"/>
      <c r="L3" s="103"/>
      <c r="M3" s="103"/>
      <c r="N3" s="89"/>
      <c r="O3" s="76"/>
    </row>
    <row r="4" spans="1:16" s="115" customFormat="1" ht="18">
      <c r="A4" s="100"/>
      <c r="B4" s="99"/>
      <c r="C4" s="100"/>
      <c r="D4" s="101"/>
      <c r="E4" s="102"/>
      <c r="F4" s="103"/>
      <c r="G4" s="103"/>
      <c r="H4" s="90"/>
      <c r="I4" s="124"/>
      <c r="J4" s="124"/>
      <c r="L4" s="103"/>
      <c r="M4" s="103"/>
      <c r="N4" s="89"/>
      <c r="O4" s="76"/>
    </row>
    <row r="5" spans="1:16" s="139" customFormat="1" ht="19.5" thickBot="1">
      <c r="A5" s="159" t="str">
        <f>+OSNOVA!E33</f>
        <v>REKAPITULACIJA</v>
      </c>
      <c r="B5" s="159"/>
      <c r="C5" s="159"/>
      <c r="D5" s="159"/>
      <c r="E5" s="159"/>
      <c r="F5" s="159"/>
      <c r="G5" s="136"/>
      <c r="H5" s="137"/>
      <c r="I5" s="138"/>
      <c r="J5" s="138"/>
      <c r="L5" s="136"/>
      <c r="M5" s="136"/>
      <c r="N5" s="140"/>
      <c r="O5" s="141"/>
    </row>
    <row r="6" spans="1:16" s="115" customFormat="1" ht="18">
      <c r="A6" s="100"/>
      <c r="B6" s="99"/>
      <c r="C6" s="100"/>
      <c r="D6" s="101"/>
      <c r="E6" s="102"/>
      <c r="F6" s="103"/>
      <c r="G6" s="103"/>
      <c r="H6" s="90"/>
      <c r="I6" s="124"/>
      <c r="J6" s="124"/>
      <c r="L6" s="103"/>
      <c r="M6" s="103"/>
      <c r="N6" s="89"/>
      <c r="O6" s="76"/>
    </row>
    <row r="7" spans="1:16" s="150" customFormat="1" ht="12.75" customHeight="1">
      <c r="A7" s="151" t="s">
        <v>201</v>
      </c>
      <c r="B7" s="152"/>
      <c r="C7" s="151"/>
      <c r="D7" s="151"/>
      <c r="E7" s="151"/>
      <c r="F7" s="151"/>
      <c r="G7" s="146"/>
      <c r="H7" s="88"/>
      <c r="I7" s="84"/>
    </row>
    <row r="8" spans="1:16" s="128" customFormat="1">
      <c r="A8" s="174"/>
      <c r="B8" s="175"/>
      <c r="C8" s="176"/>
      <c r="D8" s="177"/>
      <c r="E8" s="178"/>
      <c r="F8" s="178"/>
      <c r="G8" s="179"/>
      <c r="H8" s="180"/>
      <c r="M8" s="181"/>
      <c r="O8" s="182"/>
      <c r="P8" s="182"/>
    </row>
    <row r="9" spans="1:16" s="127" customFormat="1">
      <c r="A9" s="154"/>
      <c r="B9" s="155"/>
      <c r="D9" s="156"/>
      <c r="E9" s="153"/>
      <c r="F9" s="153"/>
      <c r="G9" s="157"/>
      <c r="M9" s="150"/>
      <c r="O9" s="153"/>
      <c r="P9" s="153"/>
    </row>
    <row r="10" spans="1:16" s="127" customFormat="1" ht="18.75">
      <c r="A10" s="306" t="s">
        <v>194</v>
      </c>
      <c r="B10" s="306"/>
      <c r="C10" s="306"/>
      <c r="D10" s="306"/>
      <c r="E10" s="306"/>
      <c r="F10" s="306"/>
      <c r="G10" s="157"/>
      <c r="M10" s="150"/>
      <c r="O10" s="153"/>
      <c r="P10" s="153"/>
    </row>
    <row r="11" spans="1:16" s="127" customFormat="1">
      <c r="A11" s="154"/>
      <c r="B11" s="155"/>
      <c r="D11" s="156"/>
      <c r="E11" s="153"/>
      <c r="F11" s="153"/>
      <c r="G11" s="157"/>
      <c r="M11" s="150"/>
      <c r="O11" s="153"/>
      <c r="P11" s="153"/>
    </row>
    <row r="12" spans="1:16" s="127" customFormat="1" ht="15">
      <c r="A12" s="270" t="str">
        <f>'Pripravljalna dela'!B11</f>
        <v>I.</v>
      </c>
      <c r="B12" s="282" t="str">
        <f>'Pripravljalna dela'!C11</f>
        <v>Pripravljalna dela</v>
      </c>
      <c r="D12" s="172"/>
      <c r="F12" s="239">
        <f>'Pripravljalna dela'!G28</f>
        <v>0</v>
      </c>
      <c r="G12" s="157"/>
      <c r="M12" s="150"/>
      <c r="O12" s="153"/>
      <c r="P12" s="153"/>
    </row>
    <row r="13" spans="1:16" s="127" customFormat="1" ht="15">
      <c r="A13" s="129"/>
      <c r="B13" s="243"/>
      <c r="C13" s="244"/>
      <c r="D13" s="245"/>
      <c r="E13" s="246"/>
      <c r="F13" s="239"/>
      <c r="G13" s="157"/>
      <c r="M13" s="150"/>
      <c r="O13" s="153"/>
      <c r="P13" s="153"/>
    </row>
    <row r="14" spans="1:16" s="127" customFormat="1" ht="15">
      <c r="A14" s="191" t="str">
        <f>'Zemeljska dela'!B31</f>
        <v>II.</v>
      </c>
      <c r="B14" s="243" t="str">
        <f>'Zemeljska dela'!C31</f>
        <v>Zemeljska dela</v>
      </c>
      <c r="F14" s="239">
        <f>'Zemeljska dela'!G57</f>
        <v>0</v>
      </c>
      <c r="G14" s="157"/>
      <c r="M14" s="150"/>
      <c r="O14" s="153"/>
      <c r="P14" s="153"/>
    </row>
    <row r="15" spans="1:16" s="127" customFormat="1" ht="15">
      <c r="A15" s="191"/>
      <c r="B15" s="243"/>
      <c r="C15" s="244"/>
      <c r="D15" s="245"/>
      <c r="E15" s="246"/>
      <c r="F15" s="239"/>
      <c r="G15" s="157"/>
      <c r="M15" s="150"/>
      <c r="O15" s="153"/>
      <c r="P15" s="153"/>
    </row>
    <row r="16" spans="1:16" s="127" customFormat="1" ht="15">
      <c r="A16" s="229" t="str">
        <f>'Betonska dela'!B33</f>
        <v>III.</v>
      </c>
      <c r="B16" s="243" t="str">
        <f>'Betonska dela'!C33</f>
        <v>Betonska dela</v>
      </c>
      <c r="C16" s="244"/>
      <c r="D16" s="245"/>
      <c r="E16" s="246"/>
      <c r="F16" s="239">
        <f>'Betonska dela'!G70</f>
        <v>0</v>
      </c>
      <c r="G16" s="157"/>
      <c r="M16" s="150"/>
      <c r="O16" s="153"/>
      <c r="P16" s="153"/>
    </row>
    <row r="17" spans="1:16" s="127" customFormat="1" ht="15">
      <c r="B17" s="243"/>
      <c r="C17" s="244"/>
      <c r="D17" s="245"/>
      <c r="E17" s="246"/>
      <c r="F17" s="239"/>
      <c r="G17" s="157"/>
      <c r="M17" s="150"/>
      <c r="O17" s="153"/>
      <c r="P17" s="153"/>
    </row>
    <row r="18" spans="1:16" s="127" customFormat="1" ht="15">
      <c r="A18" s="191" t="str">
        <f>'Tesarska dela'!B19</f>
        <v>IV.</v>
      </c>
      <c r="B18" s="116" t="str">
        <f>'Tesarska dela'!C19</f>
        <v>Tesarska dela</v>
      </c>
      <c r="C18" s="116"/>
      <c r="D18" s="116"/>
      <c r="E18" s="116"/>
      <c r="F18" s="118">
        <f>'Tesarska dela'!G86</f>
        <v>0</v>
      </c>
      <c r="G18" s="157"/>
      <c r="M18" s="150"/>
      <c r="O18" s="153"/>
      <c r="P18" s="153"/>
    </row>
    <row r="19" spans="1:16" s="127" customFormat="1" ht="15">
      <c r="B19" s="243"/>
      <c r="C19" s="244"/>
      <c r="D19" s="245"/>
      <c r="E19" s="246"/>
      <c r="F19" s="239"/>
      <c r="G19" s="157"/>
      <c r="M19" s="150"/>
      <c r="O19" s="153"/>
      <c r="P19" s="153"/>
    </row>
    <row r="20" spans="1:16" s="127" customFormat="1" ht="15">
      <c r="A20" s="229" t="str">
        <f>'Zidarska dela'!B32</f>
        <v>V.</v>
      </c>
      <c r="B20" s="107" t="str">
        <f>'Zidarska dela'!C32</f>
        <v>Zidarska dela</v>
      </c>
      <c r="C20" s="96"/>
      <c r="D20" s="172"/>
      <c r="E20" s="96"/>
      <c r="F20" s="118">
        <f>'Zidarska dela'!G106</f>
        <v>0</v>
      </c>
      <c r="G20" s="157"/>
      <c r="M20" s="150"/>
      <c r="O20" s="153"/>
      <c r="P20" s="153"/>
    </row>
    <row r="21" spans="1:16" s="127" customFormat="1" ht="15">
      <c r="A21" s="191"/>
      <c r="C21" s="244"/>
      <c r="D21" s="245"/>
      <c r="E21" s="246"/>
      <c r="F21" s="247"/>
      <c r="G21" s="157"/>
      <c r="M21" s="150"/>
      <c r="O21" s="153"/>
      <c r="P21" s="153"/>
    </row>
    <row r="22" spans="1:16" s="127" customFormat="1" ht="15">
      <c r="A22" s="191" t="str">
        <f>Odvodnjavanje!B25</f>
        <v>VI.</v>
      </c>
      <c r="B22" s="97" t="str">
        <f>Odvodnjavanje!C25</f>
        <v>Odvodnjavanje</v>
      </c>
      <c r="F22" s="118">
        <f>Odvodnjavanje!G61</f>
        <v>0</v>
      </c>
      <c r="G22" s="157"/>
      <c r="M22" s="150"/>
      <c r="O22" s="153"/>
      <c r="P22" s="153"/>
    </row>
    <row r="23" spans="1:16" s="116" customFormat="1" ht="15.75" thickBot="1">
      <c r="A23" s="120"/>
      <c r="B23" s="111"/>
      <c r="C23" s="110"/>
      <c r="D23" s="112"/>
      <c r="E23" s="110"/>
      <c r="F23" s="119"/>
      <c r="G23" s="97"/>
      <c r="H23" s="96"/>
    </row>
    <row r="24" spans="1:16" s="84" customFormat="1" thickTop="1">
      <c r="A24" s="166"/>
      <c r="B24" s="167"/>
      <c r="C24" s="168"/>
      <c r="D24" s="169"/>
      <c r="E24" s="169"/>
      <c r="F24" s="170"/>
      <c r="G24" s="171"/>
      <c r="H24" s="88"/>
      <c r="P24" s="83"/>
    </row>
    <row r="25" spans="1:16" s="116" customFormat="1" ht="15">
      <c r="A25" s="121"/>
      <c r="B25" s="95"/>
      <c r="C25" s="96"/>
      <c r="D25" s="108" t="s">
        <v>501</v>
      </c>
      <c r="E25" s="96"/>
      <c r="F25" s="118">
        <f>IF(OSNOVA!$B$43=1,SUM(F11:F23),"")</f>
        <v>0</v>
      </c>
      <c r="G25" s="97"/>
      <c r="H25" s="98"/>
    </row>
    <row r="26" spans="1:16" s="338" customFormat="1" ht="12">
      <c r="A26" s="85"/>
      <c r="B26" s="86"/>
      <c r="C26" s="85"/>
      <c r="D26" s="87"/>
      <c r="E26" s="93"/>
      <c r="F26" s="93"/>
      <c r="G26" s="92"/>
      <c r="H26" s="85"/>
    </row>
    <row r="27" spans="1:16" s="338" customFormat="1" ht="12">
      <c r="A27" s="85"/>
      <c r="B27" s="86"/>
      <c r="C27" s="85"/>
      <c r="D27" s="87"/>
      <c r="E27" s="93"/>
      <c r="F27" s="93"/>
      <c r="G27" s="92"/>
      <c r="H27" s="85"/>
    </row>
    <row r="28" spans="1:16" s="338" customFormat="1" ht="12">
      <c r="A28" s="85"/>
      <c r="B28" s="86"/>
      <c r="C28" s="85"/>
      <c r="D28" s="87"/>
      <c r="E28" s="93"/>
      <c r="F28" s="93"/>
      <c r="G28" s="92"/>
      <c r="H28" s="85"/>
    </row>
    <row r="29" spans="1:16" s="338" customFormat="1" ht="12">
      <c r="A29" s="85"/>
      <c r="B29" s="86"/>
      <c r="C29" s="85"/>
      <c r="D29" s="87"/>
      <c r="E29" s="93"/>
      <c r="F29" s="93"/>
      <c r="G29" s="92"/>
      <c r="H29" s="85"/>
    </row>
    <row r="30" spans="1:16" s="338" customFormat="1" ht="12">
      <c r="A30" s="85"/>
      <c r="B30" s="86"/>
      <c r="C30" s="85"/>
      <c r="D30" s="87"/>
      <c r="E30" s="93"/>
      <c r="F30" s="93"/>
      <c r="G30" s="92"/>
      <c r="H30" s="85"/>
    </row>
    <row r="31" spans="1:16" s="338" customFormat="1" ht="12">
      <c r="A31" s="85"/>
      <c r="B31" s="86"/>
      <c r="C31" s="85"/>
      <c r="D31" s="87"/>
      <c r="E31" s="93"/>
      <c r="F31" s="93"/>
      <c r="G31" s="92"/>
      <c r="H31" s="85"/>
    </row>
    <row r="32" spans="1:16" s="338" customFormat="1" ht="12">
      <c r="A32" s="85"/>
      <c r="B32" s="86"/>
      <c r="C32" s="85"/>
      <c r="D32" s="87"/>
      <c r="E32" s="93"/>
      <c r="F32" s="93"/>
      <c r="G32" s="92"/>
      <c r="H32" s="85"/>
    </row>
    <row r="33" spans="1:8" s="338" customFormat="1" ht="12">
      <c r="A33" s="85"/>
      <c r="B33" s="86"/>
      <c r="C33" s="85"/>
      <c r="D33" s="87"/>
      <c r="E33" s="93"/>
      <c r="F33" s="93"/>
      <c r="G33" s="92"/>
      <c r="H33" s="85"/>
    </row>
    <row r="34" spans="1:8" s="338" customFormat="1" ht="12">
      <c r="A34" s="85"/>
      <c r="B34" s="86"/>
      <c r="C34" s="85"/>
      <c r="D34" s="87"/>
      <c r="E34" s="93"/>
      <c r="F34" s="93"/>
      <c r="G34" s="92"/>
      <c r="H34" s="85"/>
    </row>
    <row r="35" spans="1:8" s="338" customFormat="1" ht="12">
      <c r="A35" s="85"/>
      <c r="B35" s="86"/>
      <c r="C35" s="85"/>
      <c r="D35" s="87"/>
      <c r="E35" s="93"/>
      <c r="F35" s="93"/>
      <c r="G35" s="92"/>
      <c r="H35" s="85"/>
    </row>
    <row r="36" spans="1:8" s="338" customFormat="1" ht="12">
      <c r="A36" s="85"/>
      <c r="B36" s="86"/>
      <c r="C36" s="85"/>
      <c r="D36" s="87"/>
      <c r="E36" s="93"/>
      <c r="F36" s="93"/>
      <c r="G36" s="92"/>
      <c r="H36" s="85"/>
    </row>
    <row r="37" spans="1:8" s="338" customFormat="1" ht="12">
      <c r="A37" s="85"/>
      <c r="B37" s="86"/>
      <c r="C37" s="85"/>
      <c r="D37" s="87"/>
      <c r="E37" s="93"/>
      <c r="F37" s="93"/>
      <c r="G37" s="92"/>
      <c r="H37" s="85"/>
    </row>
    <row r="38" spans="1:8" s="338" customFormat="1" ht="12">
      <c r="A38" s="85"/>
      <c r="B38" s="86"/>
      <c r="C38" s="85"/>
      <c r="D38" s="87"/>
      <c r="E38" s="93"/>
      <c r="F38" s="93"/>
      <c r="G38" s="92"/>
      <c r="H38" s="85"/>
    </row>
    <row r="39" spans="1:8" s="338" customFormat="1" ht="12">
      <c r="A39" s="85"/>
      <c r="B39" s="86"/>
      <c r="C39" s="85"/>
      <c r="D39" s="87"/>
      <c r="E39" s="93"/>
      <c r="F39" s="93"/>
      <c r="G39" s="92"/>
      <c r="H39" s="85"/>
    </row>
    <row r="40" spans="1:8" s="338" customFormat="1" ht="12">
      <c r="A40" s="85"/>
      <c r="B40" s="86"/>
      <c r="C40" s="85"/>
      <c r="D40" s="87"/>
      <c r="E40" s="93"/>
      <c r="F40" s="93"/>
      <c r="G40" s="92"/>
      <c r="H40" s="85"/>
    </row>
    <row r="41" spans="1:8" s="338" customFormat="1" ht="12">
      <c r="A41" s="85"/>
      <c r="B41" s="86"/>
      <c r="C41" s="85"/>
      <c r="D41" s="87"/>
      <c r="E41" s="93"/>
      <c r="F41" s="93"/>
      <c r="G41" s="92"/>
      <c r="H41" s="85"/>
    </row>
    <row r="42" spans="1:8" s="338" customFormat="1" ht="12">
      <c r="A42" s="85"/>
      <c r="B42" s="86"/>
      <c r="C42" s="85"/>
      <c r="D42" s="87"/>
      <c r="E42" s="93"/>
      <c r="F42" s="93"/>
      <c r="G42" s="92"/>
      <c r="H42" s="85"/>
    </row>
    <row r="43" spans="1:8" s="338" customFormat="1" ht="12">
      <c r="A43" s="85"/>
      <c r="B43" s="86"/>
      <c r="C43" s="85"/>
      <c r="D43" s="87"/>
      <c r="E43" s="93"/>
      <c r="F43" s="93"/>
      <c r="G43" s="92"/>
      <c r="H43" s="85"/>
    </row>
    <row r="44" spans="1:8" s="338" customFormat="1" ht="12">
      <c r="A44" s="85"/>
      <c r="B44" s="86"/>
      <c r="C44" s="85"/>
      <c r="D44" s="87"/>
      <c r="E44" s="93"/>
      <c r="F44" s="93"/>
      <c r="G44" s="92"/>
      <c r="H44" s="85"/>
    </row>
    <row r="45" spans="1:8" s="338" customFormat="1" ht="12">
      <c r="A45" s="85"/>
      <c r="B45" s="86"/>
      <c r="C45" s="85"/>
      <c r="D45" s="87"/>
      <c r="E45" s="93"/>
      <c r="F45" s="93"/>
      <c r="G45" s="92"/>
      <c r="H45" s="85"/>
    </row>
    <row r="46" spans="1:8" s="338" customFormat="1" ht="12">
      <c r="A46" s="85"/>
      <c r="B46" s="86"/>
      <c r="C46" s="85"/>
      <c r="D46" s="87"/>
      <c r="E46" s="93"/>
      <c r="F46" s="93"/>
      <c r="G46" s="92"/>
      <c r="H46" s="85"/>
    </row>
    <row r="47" spans="1:8" s="338" customFormat="1" ht="12">
      <c r="A47" s="85"/>
      <c r="B47" s="86"/>
      <c r="C47" s="85"/>
      <c r="D47" s="87"/>
      <c r="E47" s="93"/>
      <c r="F47" s="93"/>
      <c r="G47" s="92"/>
      <c r="H47" s="85"/>
    </row>
    <row r="48" spans="1:8" s="338" customFormat="1" ht="12">
      <c r="A48" s="85"/>
      <c r="B48" s="86"/>
      <c r="C48" s="85"/>
      <c r="D48" s="87"/>
      <c r="E48" s="93"/>
      <c r="F48" s="93"/>
      <c r="G48" s="92"/>
      <c r="H48" s="85"/>
    </row>
  </sheetData>
  <sheetProtection algorithmName="SHA-512" hashValue="5EJHyVTcTAk7g0XAlHxCgLS5e24FOonemsnbC3qULiJWuTfcRIo/H/pfwK1Ez2YbrfEsbPrz989S9s/PGuld5g==" saltValue="3RjfwTl3XmW6h7+vS+ii7w==" spinCount="100000" sheet="1" objects="1" scenarios="1"/>
  <phoneticPr fontId="0" type="noConversion"/>
  <pageMargins left="0.98425196850393704" right="0.39370078740157483" top="0.98425196850393704" bottom="0.74803149606299213" header="0" footer="0.39370078740157483"/>
  <pageSetup paperSize="9" firstPageNumber="0" orientation="portrait" horizontalDpi="300" verticalDpi="300" r:id="rId1"/>
  <headerFooter alignWithMargins="0">
    <oddHeader xml:space="preserve">&amp;L
</oddHeader>
    <oddFooter>&amp;C&amp;6 &amp; List: &amp;A&amp;L&amp;9&amp;R&amp;R &amp; &amp;9 &amp; List: &amp;A_x000D_&amp;R &amp; &amp;9 &amp; Stran: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4"/>
  <dimension ref="A1:L107"/>
  <sheetViews>
    <sheetView view="pageBreakPreview" topLeftCell="A33" zoomScale="120" zoomScaleNormal="100" zoomScaleSheetLayoutView="120" workbookViewId="0">
      <selection activeCell="E46" sqref="E46"/>
    </sheetView>
  </sheetViews>
  <sheetFormatPr defaultRowHeight="12.75"/>
  <cols>
    <col min="1" max="1" width="2.5703125" style="77" customWidth="1"/>
    <col min="2" max="2" width="4.42578125" style="77" customWidth="1"/>
    <col min="3" max="3" width="81.42578125" style="104" customWidth="1"/>
    <col min="4" max="4" width="20.42578125" style="199" customWidth="1"/>
    <col min="5" max="5" width="11.7109375" style="218" customWidth="1"/>
    <col min="6" max="7" width="11.7109375" style="147" customWidth="1"/>
    <col min="8" max="8" width="16.7109375" style="341" customWidth="1"/>
    <col min="9" max="9" width="9.85546875" style="341" customWidth="1"/>
    <col min="10" max="10" width="2.5703125" style="341" bestFit="1" customWidth="1"/>
    <col min="11" max="11" width="9.140625" style="341"/>
    <col min="12" max="12" width="9" style="341" customWidth="1"/>
    <col min="13" max="16384" width="9.140625" style="341"/>
  </cols>
  <sheetData>
    <row r="1" spans="1:12" s="115" customFormat="1" ht="18.75">
      <c r="A1" s="100" t="str">
        <f>+OSNOVA!A2</f>
        <v>POPIS DEL</v>
      </c>
      <c r="C1" s="100"/>
      <c r="D1" s="195"/>
      <c r="E1" s="218"/>
      <c r="F1" s="184"/>
      <c r="G1" s="184"/>
      <c r="H1" s="76"/>
    </row>
    <row r="2" spans="1:12" s="115" customFormat="1" ht="18.75">
      <c r="A2" s="100"/>
      <c r="B2" s="100"/>
      <c r="C2" s="100"/>
      <c r="D2" s="195"/>
      <c r="E2" s="218"/>
      <c r="F2" s="184"/>
      <c r="G2" s="184"/>
      <c r="H2" s="76"/>
    </row>
    <row r="3" spans="1:12" s="115" customFormat="1" ht="18.75">
      <c r="A3" s="100" t="str">
        <f>+OZN</f>
        <v>3.</v>
      </c>
      <c r="C3" s="100" t="str">
        <f>+DEL</f>
        <v>GRADBENOOBRTNIŠKA DELA</v>
      </c>
      <c r="D3" s="195"/>
      <c r="E3" s="218"/>
      <c r="F3" s="184"/>
      <c r="G3" s="184"/>
      <c r="H3" s="76"/>
    </row>
    <row r="4" spans="1:12" ht="12.75" customHeight="1">
      <c r="A4" s="93"/>
      <c r="B4" s="93"/>
      <c r="C4" s="109"/>
      <c r="H4" s="354"/>
      <c r="I4" s="78"/>
    </row>
    <row r="5" spans="1:12" s="113" customFormat="1">
      <c r="A5" s="94" t="s">
        <v>65</v>
      </c>
      <c r="B5" s="94"/>
      <c r="C5" s="122" t="s">
        <v>66</v>
      </c>
      <c r="D5" s="203"/>
      <c r="E5" s="219"/>
      <c r="F5" s="183"/>
      <c r="G5" s="183"/>
      <c r="I5" s="341"/>
      <c r="K5" s="114"/>
      <c r="L5" s="114"/>
    </row>
    <row r="6" spans="1:12">
      <c r="C6" s="123"/>
    </row>
    <row r="7" spans="1:12" s="145" customFormat="1" ht="16.5" thickBot="1">
      <c r="A7" s="253" t="s">
        <v>158</v>
      </c>
      <c r="B7" s="254"/>
      <c r="C7" s="144"/>
      <c r="D7" s="208"/>
      <c r="E7" s="218"/>
      <c r="F7" s="185"/>
      <c r="G7" s="185"/>
    </row>
    <row r="8" spans="1:12">
      <c r="A8" s="131"/>
      <c r="B8" s="105"/>
      <c r="C8" s="123"/>
    </row>
    <row r="9" spans="1:12" ht="24">
      <c r="A9" s="131"/>
      <c r="B9" s="87">
        <v>1</v>
      </c>
      <c r="C9" s="255" t="s">
        <v>108</v>
      </c>
    </row>
    <row r="10" spans="1:12" ht="12.75" customHeight="1">
      <c r="A10" s="131"/>
      <c r="B10" s="87">
        <v>2</v>
      </c>
      <c r="C10" s="256" t="s">
        <v>365</v>
      </c>
    </row>
    <row r="11" spans="1:12" ht="24">
      <c r="A11" s="131"/>
      <c r="B11" s="87">
        <v>3</v>
      </c>
      <c r="C11" s="255" t="s">
        <v>89</v>
      </c>
    </row>
    <row r="12" spans="1:12" ht="24">
      <c r="A12" s="131"/>
      <c r="B12" s="87">
        <v>4</v>
      </c>
      <c r="C12" s="255" t="s">
        <v>360</v>
      </c>
    </row>
    <row r="13" spans="1:12" ht="24">
      <c r="A13" s="131"/>
      <c r="B13" s="87">
        <v>5</v>
      </c>
      <c r="C13" s="255" t="s">
        <v>11</v>
      </c>
    </row>
    <row r="14" spans="1:12" ht="36">
      <c r="A14" s="344"/>
      <c r="B14" s="87">
        <v>6</v>
      </c>
      <c r="C14" s="255" t="s">
        <v>159</v>
      </c>
    </row>
    <row r="15" spans="1:12" ht="24">
      <c r="A15" s="131"/>
      <c r="B15" s="87">
        <v>7</v>
      </c>
      <c r="C15" s="256" t="s">
        <v>160</v>
      </c>
    </row>
    <row r="16" spans="1:12" s="338" customFormat="1">
      <c r="A16" s="344"/>
      <c r="B16" s="87">
        <v>8</v>
      </c>
      <c r="C16" s="256" t="s">
        <v>366</v>
      </c>
      <c r="H16" s="80"/>
      <c r="I16" s="81"/>
      <c r="J16" s="339"/>
      <c r="K16" s="342"/>
      <c r="L16" s="340"/>
    </row>
    <row r="17" spans="1:12" s="338" customFormat="1" ht="24">
      <c r="A17" s="344"/>
      <c r="B17" s="87">
        <v>9</v>
      </c>
      <c r="C17" s="256" t="s">
        <v>204</v>
      </c>
      <c r="H17" s="80"/>
      <c r="I17" s="81"/>
      <c r="J17" s="339"/>
      <c r="K17" s="342"/>
      <c r="L17" s="340"/>
    </row>
    <row r="18" spans="1:12" s="338" customFormat="1" ht="12.75" customHeight="1">
      <c r="A18" s="344"/>
      <c r="B18" s="87">
        <v>10</v>
      </c>
      <c r="C18" s="256" t="s">
        <v>106</v>
      </c>
      <c r="H18" s="80"/>
      <c r="I18" s="81"/>
      <c r="J18" s="339"/>
      <c r="K18" s="342"/>
      <c r="L18" s="340"/>
    </row>
    <row r="19" spans="1:12" s="338" customFormat="1" ht="24">
      <c r="A19" s="344"/>
      <c r="B19" s="87">
        <v>11</v>
      </c>
      <c r="C19" s="256" t="s">
        <v>107</v>
      </c>
      <c r="H19" s="80"/>
      <c r="I19" s="81"/>
      <c r="J19" s="339"/>
      <c r="K19" s="342"/>
      <c r="L19" s="340"/>
    </row>
    <row r="20" spans="1:12" s="338" customFormat="1" ht="12.75" customHeight="1">
      <c r="A20" s="344"/>
      <c r="B20" s="87" t="s">
        <v>205</v>
      </c>
      <c r="C20" s="256" t="s">
        <v>206</v>
      </c>
      <c r="H20" s="80"/>
      <c r="I20" s="81"/>
      <c r="J20" s="339"/>
      <c r="K20" s="342"/>
      <c r="L20" s="340"/>
    </row>
    <row r="21" spans="1:12" s="338" customFormat="1" ht="24">
      <c r="A21" s="344"/>
      <c r="B21" s="87" t="s">
        <v>205</v>
      </c>
      <c r="C21" s="256" t="s">
        <v>207</v>
      </c>
      <c r="H21" s="80"/>
      <c r="I21" s="81"/>
      <c r="J21" s="339"/>
      <c r="K21" s="342"/>
      <c r="L21" s="340"/>
    </row>
    <row r="22" spans="1:12" s="338" customFormat="1" ht="24">
      <c r="A22" s="344"/>
      <c r="B22" s="87" t="s">
        <v>205</v>
      </c>
      <c r="C22" s="256" t="s">
        <v>208</v>
      </c>
      <c r="D22" s="210"/>
      <c r="E22" s="218"/>
      <c r="F22" s="186"/>
      <c r="G22" s="186"/>
      <c r="H22" s="80"/>
      <c r="I22" s="81"/>
      <c r="J22" s="339"/>
      <c r="K22" s="342"/>
      <c r="L22" s="340"/>
    </row>
    <row r="23" spans="1:12" s="338" customFormat="1" ht="12.75" customHeight="1">
      <c r="A23" s="344"/>
      <c r="B23" s="87" t="s">
        <v>205</v>
      </c>
      <c r="C23" s="256" t="s">
        <v>140</v>
      </c>
      <c r="H23" s="80"/>
      <c r="I23" s="81"/>
      <c r="J23" s="339"/>
      <c r="K23" s="342"/>
      <c r="L23" s="340"/>
    </row>
    <row r="24" spans="1:12" s="84" customFormat="1" ht="24" customHeight="1">
      <c r="A24" s="132"/>
      <c r="B24" s="87" t="s">
        <v>205</v>
      </c>
      <c r="C24" s="256" t="s">
        <v>141</v>
      </c>
      <c r="D24" s="209"/>
      <c r="E24" s="220"/>
      <c r="F24" s="125"/>
      <c r="G24" s="125"/>
      <c r="H24" s="80"/>
      <c r="I24" s="117"/>
      <c r="J24" s="82"/>
      <c r="K24" s="342"/>
      <c r="L24" s="340"/>
    </row>
    <row r="25" spans="1:12" s="338" customFormat="1" ht="24">
      <c r="A25" s="85"/>
      <c r="B25" s="87" t="s">
        <v>205</v>
      </c>
      <c r="C25" s="256" t="s">
        <v>354</v>
      </c>
      <c r="D25" s="217"/>
      <c r="E25" s="218"/>
      <c r="F25" s="187"/>
      <c r="G25" s="187"/>
    </row>
    <row r="26" spans="1:12" s="338" customFormat="1" ht="24">
      <c r="A26" s="85"/>
      <c r="B26" s="87" t="s">
        <v>205</v>
      </c>
      <c r="C26" s="256" t="s">
        <v>355</v>
      </c>
      <c r="D26" s="217"/>
      <c r="E26" s="218"/>
      <c r="F26" s="187"/>
      <c r="G26" s="187"/>
    </row>
    <row r="27" spans="1:12" s="338" customFormat="1" ht="24">
      <c r="A27" s="85"/>
      <c r="B27" s="87" t="s">
        <v>205</v>
      </c>
      <c r="C27" s="256" t="s">
        <v>349</v>
      </c>
      <c r="D27" s="217"/>
      <c r="E27" s="218"/>
      <c r="F27" s="187"/>
      <c r="G27" s="187"/>
    </row>
    <row r="28" spans="1:12" s="338" customFormat="1" ht="12.75" customHeight="1">
      <c r="A28" s="85"/>
      <c r="B28" s="87" t="s">
        <v>205</v>
      </c>
      <c r="C28" s="256" t="s">
        <v>350</v>
      </c>
      <c r="D28" s="217"/>
      <c r="E28" s="218"/>
      <c r="F28" s="187"/>
      <c r="G28" s="187"/>
    </row>
    <row r="29" spans="1:12" s="338" customFormat="1">
      <c r="A29" s="85"/>
      <c r="B29" s="87" t="s">
        <v>205</v>
      </c>
      <c r="C29" s="256" t="s">
        <v>351</v>
      </c>
      <c r="D29" s="217"/>
      <c r="E29" s="218"/>
      <c r="F29" s="187"/>
      <c r="G29" s="187"/>
    </row>
    <row r="30" spans="1:12" s="338" customFormat="1">
      <c r="A30" s="85"/>
      <c r="B30" s="87" t="s">
        <v>205</v>
      </c>
      <c r="C30" s="256" t="s">
        <v>352</v>
      </c>
      <c r="D30" s="217"/>
      <c r="E30" s="218"/>
      <c r="F30" s="187"/>
      <c r="G30" s="187"/>
    </row>
    <row r="31" spans="1:12" s="338" customFormat="1">
      <c r="A31" s="85"/>
      <c r="B31" s="87" t="s">
        <v>205</v>
      </c>
      <c r="C31" s="256" t="s">
        <v>353</v>
      </c>
      <c r="D31" s="217"/>
      <c r="E31" s="218"/>
      <c r="F31" s="187"/>
      <c r="G31" s="187"/>
    </row>
    <row r="32" spans="1:12" s="338" customFormat="1" ht="24">
      <c r="A32" s="85"/>
      <c r="B32" s="87">
        <v>12</v>
      </c>
      <c r="C32" s="256" t="s">
        <v>112</v>
      </c>
      <c r="D32" s="217"/>
      <c r="E32" s="218"/>
      <c r="F32" s="187"/>
      <c r="G32" s="187"/>
    </row>
    <row r="33" spans="1:7" s="338" customFormat="1">
      <c r="A33" s="85"/>
      <c r="B33" s="87">
        <v>13</v>
      </c>
      <c r="C33" s="256" t="s">
        <v>113</v>
      </c>
      <c r="D33" s="217"/>
      <c r="E33" s="218"/>
      <c r="F33" s="187"/>
      <c r="G33" s="187"/>
    </row>
    <row r="34" spans="1:7" s="338" customFormat="1" ht="36">
      <c r="A34" s="85"/>
      <c r="B34" s="87">
        <v>14</v>
      </c>
      <c r="C34" s="192" t="s">
        <v>136</v>
      </c>
      <c r="D34" s="217"/>
      <c r="E34" s="218"/>
      <c r="F34" s="187"/>
      <c r="G34" s="187"/>
    </row>
    <row r="35" spans="1:7" s="338" customFormat="1" ht="24.75" customHeight="1">
      <c r="A35" s="85"/>
      <c r="B35" s="87">
        <v>15</v>
      </c>
      <c r="C35" s="192" t="s">
        <v>343</v>
      </c>
      <c r="D35" s="217"/>
      <c r="E35" s="218"/>
      <c r="F35" s="187"/>
      <c r="G35" s="187"/>
    </row>
    <row r="36" spans="1:7" s="338" customFormat="1" ht="36.75" customHeight="1">
      <c r="A36" s="85"/>
      <c r="B36" s="87">
        <v>16</v>
      </c>
      <c r="C36" s="192" t="s">
        <v>344</v>
      </c>
      <c r="D36" s="217"/>
      <c r="E36" s="218"/>
      <c r="F36" s="187"/>
      <c r="G36" s="187"/>
    </row>
    <row r="37" spans="1:7" s="338" customFormat="1" ht="24">
      <c r="A37" s="85"/>
      <c r="B37" s="87">
        <v>17</v>
      </c>
      <c r="C37" s="255" t="s">
        <v>358</v>
      </c>
      <c r="D37" s="255"/>
      <c r="E37" s="255"/>
      <c r="F37" s="255"/>
      <c r="G37" s="255"/>
    </row>
    <row r="38" spans="1:7" s="338" customFormat="1" ht="13.5" customHeight="1">
      <c r="A38" s="85"/>
      <c r="B38" s="87">
        <v>18</v>
      </c>
      <c r="C38" s="192" t="s">
        <v>290</v>
      </c>
      <c r="D38" s="255"/>
      <c r="E38" s="255"/>
      <c r="F38" s="255"/>
      <c r="G38" s="255"/>
    </row>
    <row r="39" spans="1:7" s="338" customFormat="1" ht="36">
      <c r="A39" s="85"/>
      <c r="B39" s="87">
        <v>19</v>
      </c>
      <c r="C39" s="255" t="s">
        <v>288</v>
      </c>
      <c r="D39" s="255"/>
      <c r="E39" s="255"/>
      <c r="F39" s="255"/>
      <c r="G39" s="255"/>
    </row>
    <row r="40" spans="1:7" s="338" customFormat="1" ht="36">
      <c r="A40" s="85"/>
      <c r="B40" s="87">
        <v>20</v>
      </c>
      <c r="C40" s="255" t="s">
        <v>142</v>
      </c>
      <c r="D40" s="255"/>
      <c r="E40" s="255"/>
      <c r="F40" s="255"/>
      <c r="G40" s="255"/>
    </row>
    <row r="41" spans="1:7" s="338" customFormat="1" ht="48">
      <c r="A41" s="85"/>
      <c r="B41" s="87">
        <v>21</v>
      </c>
      <c r="C41" s="255" t="s">
        <v>161</v>
      </c>
      <c r="D41" s="255"/>
      <c r="E41" s="255"/>
      <c r="F41" s="255"/>
      <c r="G41" s="255"/>
    </row>
    <row r="42" spans="1:7" s="338" customFormat="1" ht="24">
      <c r="A42" s="85"/>
      <c r="B42" s="87">
        <v>22</v>
      </c>
      <c r="C42" s="255" t="s">
        <v>341</v>
      </c>
      <c r="D42" s="255"/>
      <c r="E42" s="255"/>
      <c r="F42" s="255"/>
      <c r="G42" s="255"/>
    </row>
    <row r="43" spans="1:7" s="338" customFormat="1" ht="12">
      <c r="A43" s="85"/>
      <c r="B43" s="87">
        <v>23</v>
      </c>
      <c r="C43" s="255" t="s">
        <v>529</v>
      </c>
      <c r="D43" s="255"/>
      <c r="E43" s="255"/>
      <c r="F43" s="255"/>
      <c r="G43" s="255"/>
    </row>
    <row r="44" spans="1:7" s="338" customFormat="1" ht="12">
      <c r="A44" s="85"/>
      <c r="B44" s="262"/>
      <c r="C44" s="281" t="s">
        <v>361</v>
      </c>
      <c r="D44" s="255"/>
      <c r="E44" s="255"/>
      <c r="F44" s="255"/>
      <c r="G44" s="255"/>
    </row>
    <row r="45" spans="1:7" s="338" customFormat="1" ht="12" customHeight="1">
      <c r="A45" s="85"/>
      <c r="B45" s="263" t="s">
        <v>205</v>
      </c>
      <c r="C45" s="255" t="s">
        <v>359</v>
      </c>
      <c r="D45" s="255"/>
      <c r="E45" s="255"/>
      <c r="F45" s="255"/>
      <c r="G45" s="255"/>
    </row>
    <row r="46" spans="1:7" s="338" customFormat="1" ht="12" customHeight="1">
      <c r="A46" s="85"/>
      <c r="B46" s="263" t="s">
        <v>205</v>
      </c>
      <c r="C46" s="255" t="s">
        <v>143</v>
      </c>
      <c r="D46" s="255"/>
      <c r="E46" s="255"/>
      <c r="F46" s="255"/>
      <c r="G46" s="255"/>
    </row>
    <row r="47" spans="1:7" s="338" customFormat="1" ht="12" customHeight="1">
      <c r="A47" s="85"/>
      <c r="B47" s="263" t="s">
        <v>205</v>
      </c>
      <c r="C47" s="255" t="s">
        <v>305</v>
      </c>
      <c r="D47" s="255"/>
      <c r="E47" s="255"/>
      <c r="F47" s="255"/>
      <c r="G47" s="255"/>
    </row>
    <row r="48" spans="1:7" s="338" customFormat="1" ht="12" customHeight="1">
      <c r="A48" s="85"/>
      <c r="B48" s="263" t="s">
        <v>205</v>
      </c>
      <c r="C48" s="255" t="s">
        <v>145</v>
      </c>
      <c r="D48" s="255"/>
      <c r="E48" s="255"/>
      <c r="F48" s="255"/>
      <c r="G48" s="255"/>
    </row>
    <row r="49" spans="1:7" s="338" customFormat="1" ht="12" customHeight="1">
      <c r="A49" s="85"/>
      <c r="B49" s="263" t="s">
        <v>205</v>
      </c>
      <c r="C49" s="255" t="s">
        <v>146</v>
      </c>
      <c r="D49" s="255"/>
      <c r="E49" s="255"/>
      <c r="F49" s="255"/>
      <c r="G49" s="255"/>
    </row>
    <row r="50" spans="1:7" s="338" customFormat="1" ht="12" customHeight="1">
      <c r="A50" s="85"/>
      <c r="B50" s="263" t="s">
        <v>205</v>
      </c>
      <c r="C50" s="255" t="s">
        <v>147</v>
      </c>
      <c r="D50" s="255"/>
      <c r="E50" s="255"/>
      <c r="F50" s="255"/>
      <c r="G50" s="255"/>
    </row>
    <row r="51" spans="1:7" s="338" customFormat="1" ht="12" customHeight="1">
      <c r="A51" s="85"/>
      <c r="B51" s="263" t="s">
        <v>205</v>
      </c>
      <c r="C51" s="255" t="s">
        <v>308</v>
      </c>
      <c r="D51" s="255"/>
      <c r="E51" s="255"/>
      <c r="F51" s="255"/>
      <c r="G51" s="255"/>
    </row>
    <row r="52" spans="1:7" s="338" customFormat="1" ht="12" customHeight="1">
      <c r="A52" s="85"/>
      <c r="B52" s="263" t="s">
        <v>205</v>
      </c>
      <c r="C52" s="255" t="s">
        <v>306</v>
      </c>
      <c r="D52" s="255"/>
      <c r="E52" s="255"/>
      <c r="F52" s="255"/>
      <c r="G52" s="255"/>
    </row>
    <row r="53" spans="1:7" s="338" customFormat="1" ht="12">
      <c r="A53" s="85"/>
      <c r="B53" s="263" t="s">
        <v>205</v>
      </c>
      <c r="C53" s="255" t="s">
        <v>307</v>
      </c>
      <c r="D53" s="255"/>
      <c r="E53" s="255"/>
      <c r="F53" s="255"/>
      <c r="G53" s="255"/>
    </row>
    <row r="54" spans="1:7" s="338" customFormat="1" ht="12">
      <c r="A54" s="85"/>
      <c r="B54" s="263" t="s">
        <v>205</v>
      </c>
      <c r="C54" s="255" t="s">
        <v>287</v>
      </c>
      <c r="D54" s="255"/>
      <c r="E54" s="255"/>
      <c r="F54" s="255"/>
      <c r="G54" s="255"/>
    </row>
    <row r="55" spans="1:7" s="338" customFormat="1" ht="12">
      <c r="A55" s="85"/>
      <c r="B55" s="263" t="s">
        <v>205</v>
      </c>
      <c r="C55" s="255" t="s">
        <v>210</v>
      </c>
      <c r="D55" s="255"/>
      <c r="E55" s="255"/>
      <c r="F55" s="255"/>
      <c r="G55" s="255"/>
    </row>
    <row r="56" spans="1:7" s="338" customFormat="1" ht="12">
      <c r="A56" s="85"/>
      <c r="B56" s="263" t="s">
        <v>205</v>
      </c>
      <c r="C56" s="255" t="s">
        <v>309</v>
      </c>
      <c r="D56" s="255"/>
      <c r="E56" s="255"/>
      <c r="F56" s="255"/>
      <c r="G56" s="255"/>
    </row>
    <row r="57" spans="1:7" s="338" customFormat="1" ht="24">
      <c r="A57" s="85"/>
      <c r="B57" s="263" t="s">
        <v>205</v>
      </c>
      <c r="C57" s="255" t="s">
        <v>212</v>
      </c>
      <c r="D57" s="255"/>
      <c r="E57" s="255"/>
      <c r="F57" s="255"/>
      <c r="G57" s="255"/>
    </row>
    <row r="58" spans="1:7" s="338" customFormat="1" ht="12">
      <c r="A58" s="85"/>
      <c r="B58" s="263" t="s">
        <v>205</v>
      </c>
      <c r="C58" s="255" t="s">
        <v>310</v>
      </c>
      <c r="D58" s="255"/>
      <c r="E58" s="255"/>
      <c r="F58" s="255"/>
      <c r="G58" s="255"/>
    </row>
    <row r="59" spans="1:7" s="338" customFormat="1" ht="12">
      <c r="A59" s="85"/>
      <c r="B59" s="263" t="s">
        <v>205</v>
      </c>
      <c r="C59" s="255" t="s">
        <v>213</v>
      </c>
      <c r="D59" s="255"/>
      <c r="E59" s="255"/>
      <c r="F59" s="255"/>
      <c r="G59" s="255"/>
    </row>
    <row r="60" spans="1:7" s="338" customFormat="1">
      <c r="A60" s="85"/>
      <c r="B60" s="85"/>
      <c r="C60" s="86"/>
      <c r="D60" s="217"/>
      <c r="E60" s="218"/>
      <c r="F60" s="187"/>
      <c r="G60" s="187"/>
    </row>
    <row r="61" spans="1:7" s="338" customFormat="1">
      <c r="A61" s="85"/>
      <c r="B61" s="85"/>
      <c r="C61" s="86"/>
      <c r="D61" s="217"/>
      <c r="E61" s="218"/>
      <c r="F61" s="187"/>
      <c r="G61" s="187"/>
    </row>
    <row r="62" spans="1:7" s="338" customFormat="1">
      <c r="A62" s="85"/>
      <c r="B62" s="85"/>
      <c r="C62" s="86"/>
      <c r="D62" s="217"/>
      <c r="E62" s="218"/>
      <c r="F62" s="187"/>
      <c r="G62" s="187"/>
    </row>
    <row r="63" spans="1:7" s="338" customFormat="1">
      <c r="A63" s="85"/>
      <c r="B63" s="85"/>
      <c r="C63" s="86"/>
      <c r="D63" s="217"/>
      <c r="E63" s="218"/>
      <c r="F63" s="187"/>
      <c r="G63" s="187"/>
    </row>
    <row r="64" spans="1:7" s="338" customFormat="1">
      <c r="A64" s="85"/>
      <c r="B64" s="85"/>
      <c r="C64" s="86"/>
      <c r="D64" s="217"/>
      <c r="E64" s="218"/>
      <c r="F64" s="187"/>
      <c r="G64" s="187"/>
    </row>
    <row r="65" spans="1:7" s="338" customFormat="1">
      <c r="A65" s="85"/>
      <c r="B65" s="85"/>
      <c r="C65" s="86"/>
      <c r="D65" s="217"/>
      <c r="E65" s="218"/>
      <c r="F65" s="187"/>
      <c r="G65" s="187"/>
    </row>
    <row r="66" spans="1:7" s="338" customFormat="1">
      <c r="A66" s="85"/>
      <c r="B66" s="85"/>
      <c r="C66" s="86"/>
      <c r="D66" s="217"/>
      <c r="E66" s="218"/>
      <c r="F66" s="187"/>
      <c r="G66" s="187"/>
    </row>
    <row r="67" spans="1:7" s="338" customFormat="1">
      <c r="A67" s="85"/>
      <c r="B67" s="85"/>
      <c r="C67" s="86"/>
      <c r="D67" s="217"/>
      <c r="E67" s="218"/>
      <c r="F67" s="187"/>
      <c r="G67" s="187"/>
    </row>
    <row r="68" spans="1:7" s="338" customFormat="1">
      <c r="A68" s="85"/>
      <c r="B68" s="85"/>
      <c r="C68" s="86"/>
      <c r="D68" s="217"/>
      <c r="E68" s="218"/>
      <c r="F68" s="187"/>
      <c r="G68" s="187"/>
    </row>
    <row r="69" spans="1:7" s="338" customFormat="1">
      <c r="A69" s="85"/>
      <c r="B69" s="85"/>
      <c r="C69" s="86"/>
      <c r="D69" s="217"/>
      <c r="E69" s="218"/>
      <c r="F69" s="187"/>
      <c r="G69" s="187"/>
    </row>
    <row r="70" spans="1:7" s="338" customFormat="1">
      <c r="A70" s="85"/>
      <c r="B70" s="85"/>
      <c r="C70" s="86"/>
      <c r="D70" s="217"/>
      <c r="E70" s="218"/>
      <c r="F70" s="187"/>
      <c r="G70" s="187"/>
    </row>
    <row r="71" spans="1:7" s="338" customFormat="1">
      <c r="A71" s="85"/>
      <c r="B71" s="85"/>
      <c r="C71" s="86"/>
      <c r="D71" s="217"/>
      <c r="E71" s="218"/>
      <c r="F71" s="187"/>
      <c r="G71" s="187"/>
    </row>
    <row r="72" spans="1:7" s="338" customFormat="1">
      <c r="A72" s="85"/>
      <c r="B72" s="85"/>
      <c r="C72" s="86"/>
      <c r="D72" s="217"/>
      <c r="E72" s="218"/>
      <c r="F72" s="187"/>
      <c r="G72" s="187"/>
    </row>
    <row r="73" spans="1:7" s="338" customFormat="1">
      <c r="A73" s="85"/>
      <c r="B73" s="85"/>
      <c r="C73" s="86"/>
      <c r="D73" s="217"/>
      <c r="E73" s="218"/>
      <c r="F73" s="187"/>
      <c r="G73" s="187"/>
    </row>
    <row r="74" spans="1:7" s="338" customFormat="1">
      <c r="A74" s="85"/>
      <c r="B74" s="85"/>
      <c r="C74" s="86"/>
      <c r="D74" s="217"/>
      <c r="E74" s="218"/>
      <c r="F74" s="187"/>
      <c r="G74" s="187"/>
    </row>
    <row r="75" spans="1:7" s="338" customFormat="1">
      <c r="A75" s="85"/>
      <c r="B75" s="85"/>
      <c r="C75" s="86"/>
      <c r="D75" s="217"/>
      <c r="E75" s="218"/>
      <c r="F75" s="187"/>
      <c r="G75" s="187"/>
    </row>
    <row r="76" spans="1:7" s="338" customFormat="1">
      <c r="A76" s="85"/>
      <c r="B76" s="85"/>
      <c r="C76" s="86"/>
      <c r="D76" s="217"/>
      <c r="E76" s="218"/>
      <c r="F76" s="187"/>
      <c r="G76" s="187"/>
    </row>
    <row r="77" spans="1:7" s="338" customFormat="1">
      <c r="A77" s="85"/>
      <c r="B77" s="85"/>
      <c r="C77" s="86"/>
      <c r="D77" s="217"/>
      <c r="E77" s="218"/>
      <c r="F77" s="187"/>
      <c r="G77" s="187"/>
    </row>
    <row r="78" spans="1:7" s="338" customFormat="1">
      <c r="A78" s="85"/>
      <c r="B78" s="85"/>
      <c r="C78" s="86"/>
      <c r="D78" s="217"/>
      <c r="E78" s="218"/>
      <c r="F78" s="187"/>
      <c r="G78" s="187"/>
    </row>
    <row r="79" spans="1:7" s="338" customFormat="1">
      <c r="A79" s="85"/>
      <c r="B79" s="85"/>
      <c r="C79" s="86"/>
      <c r="D79" s="217"/>
      <c r="E79" s="218"/>
      <c r="F79" s="187"/>
      <c r="G79" s="187"/>
    </row>
    <row r="80" spans="1:7" s="338" customFormat="1">
      <c r="A80" s="85"/>
      <c r="B80" s="85"/>
      <c r="C80" s="86"/>
      <c r="D80" s="217"/>
      <c r="E80" s="218"/>
      <c r="F80" s="187"/>
      <c r="G80" s="187"/>
    </row>
    <row r="81" spans="1:7" s="338" customFormat="1">
      <c r="A81" s="85"/>
      <c r="B81" s="85"/>
      <c r="C81" s="86"/>
      <c r="D81" s="217"/>
      <c r="E81" s="218"/>
      <c r="F81" s="187"/>
      <c r="G81" s="187"/>
    </row>
    <row r="82" spans="1:7" s="338" customFormat="1">
      <c r="A82" s="85"/>
      <c r="B82" s="85"/>
      <c r="C82" s="86"/>
      <c r="D82" s="217"/>
      <c r="E82" s="218"/>
      <c r="F82" s="187"/>
      <c r="G82" s="187"/>
    </row>
    <row r="83" spans="1:7" s="338" customFormat="1">
      <c r="A83" s="85"/>
      <c r="B83" s="85"/>
      <c r="C83" s="86"/>
      <c r="D83" s="217"/>
      <c r="E83" s="218"/>
      <c r="F83" s="187"/>
      <c r="G83" s="187"/>
    </row>
    <row r="84" spans="1:7" s="338" customFormat="1">
      <c r="A84" s="85"/>
      <c r="B84" s="85"/>
      <c r="C84" s="86"/>
      <c r="D84" s="217"/>
      <c r="E84" s="218"/>
      <c r="F84" s="187"/>
      <c r="G84" s="187"/>
    </row>
    <row r="85" spans="1:7" s="338" customFormat="1">
      <c r="A85" s="85"/>
      <c r="B85" s="85"/>
      <c r="C85" s="86"/>
      <c r="D85" s="217"/>
      <c r="E85" s="218"/>
      <c r="F85" s="187"/>
      <c r="G85" s="187"/>
    </row>
    <row r="86" spans="1:7" s="338" customFormat="1">
      <c r="A86" s="85"/>
      <c r="B86" s="85"/>
      <c r="C86" s="86"/>
      <c r="D86" s="217"/>
      <c r="E86" s="218"/>
      <c r="F86" s="187"/>
      <c r="G86" s="187"/>
    </row>
    <row r="87" spans="1:7" s="338" customFormat="1">
      <c r="A87" s="85"/>
      <c r="B87" s="85"/>
      <c r="C87" s="86"/>
      <c r="D87" s="217"/>
      <c r="E87" s="218"/>
      <c r="F87" s="187"/>
      <c r="G87" s="187"/>
    </row>
    <row r="88" spans="1:7" s="338" customFormat="1">
      <c r="A88" s="85"/>
      <c r="B88" s="85"/>
      <c r="C88" s="86"/>
      <c r="D88" s="217"/>
      <c r="E88" s="218"/>
      <c r="F88" s="187"/>
      <c r="G88" s="187"/>
    </row>
    <row r="89" spans="1:7" s="338" customFormat="1">
      <c r="A89" s="85"/>
      <c r="B89" s="85"/>
      <c r="C89" s="86"/>
      <c r="D89" s="217"/>
      <c r="E89" s="218"/>
      <c r="F89" s="187"/>
      <c r="G89" s="187"/>
    </row>
    <row r="90" spans="1:7" s="338" customFormat="1">
      <c r="A90" s="85"/>
      <c r="B90" s="85"/>
      <c r="C90" s="86"/>
      <c r="D90" s="217"/>
      <c r="E90" s="218"/>
      <c r="F90" s="187"/>
      <c r="G90" s="187"/>
    </row>
    <row r="91" spans="1:7" s="338" customFormat="1">
      <c r="A91" s="85"/>
      <c r="B91" s="85"/>
      <c r="C91" s="86"/>
      <c r="D91" s="217"/>
      <c r="E91" s="218"/>
      <c r="F91" s="187"/>
      <c r="G91" s="187"/>
    </row>
    <row r="92" spans="1:7" s="338" customFormat="1">
      <c r="A92" s="85"/>
      <c r="B92" s="85"/>
      <c r="C92" s="86"/>
      <c r="D92" s="217"/>
      <c r="E92" s="218"/>
      <c r="F92" s="187"/>
      <c r="G92" s="187"/>
    </row>
    <row r="93" spans="1:7" s="338" customFormat="1">
      <c r="A93" s="85"/>
      <c r="B93" s="85"/>
      <c r="C93" s="86"/>
      <c r="D93" s="217"/>
      <c r="E93" s="218"/>
      <c r="F93" s="187"/>
      <c r="G93" s="187"/>
    </row>
    <row r="94" spans="1:7" s="338" customFormat="1">
      <c r="A94" s="85"/>
      <c r="B94" s="85"/>
      <c r="C94" s="86"/>
      <c r="D94" s="217"/>
      <c r="E94" s="218"/>
      <c r="F94" s="187"/>
      <c r="G94" s="187"/>
    </row>
    <row r="95" spans="1:7" s="338" customFormat="1">
      <c r="A95" s="85"/>
      <c r="B95" s="85"/>
      <c r="C95" s="86"/>
      <c r="D95" s="217"/>
      <c r="E95" s="218"/>
      <c r="F95" s="187"/>
      <c r="G95" s="187"/>
    </row>
    <row r="96" spans="1:7" s="338" customFormat="1">
      <c r="A96" s="85"/>
      <c r="B96" s="85"/>
      <c r="C96" s="86"/>
      <c r="D96" s="217"/>
      <c r="E96" s="218"/>
      <c r="F96" s="187"/>
      <c r="G96" s="187"/>
    </row>
    <row r="97" spans="1:7" s="338" customFormat="1">
      <c r="A97" s="85"/>
      <c r="B97" s="85"/>
      <c r="C97" s="86"/>
      <c r="D97" s="217"/>
      <c r="E97" s="218"/>
      <c r="F97" s="187"/>
      <c r="G97" s="187"/>
    </row>
    <row r="98" spans="1:7" s="338" customFormat="1">
      <c r="A98" s="85"/>
      <c r="B98" s="85"/>
      <c r="C98" s="86"/>
      <c r="D98" s="217"/>
      <c r="E98" s="218"/>
      <c r="F98" s="187"/>
      <c r="G98" s="187"/>
    </row>
    <row r="99" spans="1:7" s="338" customFormat="1">
      <c r="A99" s="85"/>
      <c r="B99" s="85"/>
      <c r="C99" s="86"/>
      <c r="D99" s="217"/>
      <c r="E99" s="218"/>
      <c r="F99" s="187"/>
      <c r="G99" s="187"/>
    </row>
    <row r="100" spans="1:7" s="338" customFormat="1">
      <c r="A100" s="85"/>
      <c r="B100" s="85"/>
      <c r="C100" s="86"/>
      <c r="D100" s="217"/>
      <c r="E100" s="218"/>
      <c r="F100" s="187"/>
      <c r="G100" s="187"/>
    </row>
    <row r="101" spans="1:7" s="338" customFormat="1">
      <c r="A101" s="85"/>
      <c r="B101" s="85"/>
      <c r="C101" s="86"/>
      <c r="D101" s="217"/>
      <c r="E101" s="218"/>
      <c r="F101" s="187"/>
      <c r="G101" s="187"/>
    </row>
    <row r="102" spans="1:7" s="338" customFormat="1">
      <c r="A102" s="85"/>
      <c r="B102" s="85"/>
      <c r="C102" s="86"/>
      <c r="D102" s="217"/>
      <c r="E102" s="218"/>
      <c r="F102" s="187"/>
      <c r="G102" s="187"/>
    </row>
    <row r="103" spans="1:7" s="338" customFormat="1">
      <c r="A103" s="85"/>
      <c r="B103" s="85"/>
      <c r="C103" s="86"/>
      <c r="D103" s="217"/>
      <c r="E103" s="218"/>
      <c r="F103" s="187"/>
      <c r="G103" s="187"/>
    </row>
    <row r="104" spans="1:7" s="338" customFormat="1">
      <c r="A104" s="85"/>
      <c r="B104" s="85"/>
      <c r="C104" s="86"/>
      <c r="D104" s="217"/>
      <c r="E104" s="218"/>
      <c r="F104" s="187"/>
      <c r="G104" s="187"/>
    </row>
    <row r="105" spans="1:7" s="338" customFormat="1">
      <c r="A105" s="85"/>
      <c r="B105" s="85"/>
      <c r="C105" s="86"/>
      <c r="D105" s="217"/>
      <c r="E105" s="218"/>
      <c r="F105" s="187"/>
      <c r="G105" s="187"/>
    </row>
    <row r="106" spans="1:7" s="338" customFormat="1">
      <c r="A106" s="85"/>
      <c r="B106" s="85"/>
      <c r="C106" s="86"/>
      <c r="D106" s="217"/>
      <c r="E106" s="218"/>
      <c r="F106" s="187"/>
      <c r="G106" s="187"/>
    </row>
    <row r="107" spans="1:7" s="338" customFormat="1">
      <c r="A107" s="85"/>
      <c r="B107" s="85"/>
      <c r="C107" s="86"/>
      <c r="D107" s="217"/>
      <c r="E107" s="218"/>
      <c r="F107" s="187"/>
      <c r="G107" s="187"/>
    </row>
  </sheetData>
  <sheetProtection algorithmName="SHA-512" hashValue="xA2ldH0Jko2CKINtEh/TP8iaZ3FwrOd30aPTCY845RZbDRpEheoFlerVeyWS5OTTRGk0bklj23cApxb6QmYU2w==" saltValue="b2/khLlBct16AVzRaGuzlA==" spinCount="100000" sheet="1" objects="1" scenarios="1"/>
  <phoneticPr fontId="0" type="noConversion"/>
  <pageMargins left="0.98425196850393704" right="0.39370078740157483" top="0.98425196850393704" bottom="0.74803149606299213" header="0" footer="0.39370078740157483"/>
  <pageSetup paperSize="9" firstPageNumber="0" orientation="portrait" horizontalDpi="300" verticalDpi="300" r:id="rId1"/>
  <headerFooter alignWithMargins="0">
    <oddHeader xml:space="preserve">&amp;L
</oddHeader>
    <oddFooter>&amp;C&amp;6 &amp; List: &amp;A&amp;L&amp;9&amp;R&amp;R &amp; &amp;9 &amp; List: &amp;A_x000D_&amp;R &amp; &amp;9 &amp; Stran: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K31"/>
  <sheetViews>
    <sheetView view="pageBreakPreview" topLeftCell="A10" zoomScale="120" zoomScaleNormal="100" zoomScaleSheetLayoutView="120" workbookViewId="0">
      <selection activeCell="K22" sqref="K22"/>
    </sheetView>
  </sheetViews>
  <sheetFormatPr defaultRowHeight="12.75"/>
  <cols>
    <col min="1" max="1" width="3.140625" style="361" customWidth="1"/>
    <col min="2" max="2" width="4.42578125" style="361" customWidth="1"/>
    <col min="3" max="3" width="43.7109375" style="466" customWidth="1"/>
    <col min="4" max="4" width="6.28515625" style="467" customWidth="1"/>
    <col min="5" max="5" width="7.85546875" style="468" customWidth="1"/>
    <col min="6" max="6" width="9.5703125" style="469" customWidth="1"/>
    <col min="7" max="7" width="13.85546875" style="469" customWidth="1"/>
    <col min="8" max="8" width="9.85546875" style="358" customWidth="1"/>
    <col min="9" max="9" width="2.5703125" style="358" bestFit="1" customWidth="1"/>
    <col min="10" max="10" width="9.140625" style="358"/>
    <col min="11" max="11" width="9" style="358" customWidth="1"/>
    <col min="12" max="16384" width="9.140625" style="358"/>
  </cols>
  <sheetData>
    <row r="1" spans="1:11" s="367" customFormat="1" ht="18">
      <c r="A1" s="452" t="str">
        <f>+OSNOVA!A2</f>
        <v>POPIS DEL</v>
      </c>
      <c r="C1" s="452"/>
      <c r="D1" s="453"/>
      <c r="E1" s="454"/>
      <c r="F1" s="455"/>
      <c r="G1" s="455"/>
    </row>
    <row r="2" spans="1:11" s="367" customFormat="1" ht="18">
      <c r="A2" s="452"/>
      <c r="B2" s="452"/>
      <c r="C2" s="452"/>
      <c r="D2" s="453"/>
      <c r="E2" s="454"/>
      <c r="F2" s="455"/>
      <c r="G2" s="455"/>
    </row>
    <row r="3" spans="1:11" s="367" customFormat="1" ht="18">
      <c r="A3" s="452" t="str">
        <f>+OZN</f>
        <v>3.</v>
      </c>
      <c r="C3" s="452" t="str">
        <f>+DEL</f>
        <v>GRADBENOOBRTNIŠKA DELA</v>
      </c>
      <c r="D3" s="453"/>
      <c r="E3" s="454"/>
      <c r="F3" s="455"/>
      <c r="G3" s="455"/>
    </row>
    <row r="4" spans="1:11" s="367" customFormat="1" ht="18">
      <c r="A4" s="452"/>
      <c r="B4" s="456"/>
      <c r="C4" s="452"/>
      <c r="D4" s="453"/>
      <c r="E4" s="454"/>
      <c r="F4" s="455"/>
      <c r="G4" s="455"/>
      <c r="H4" s="457"/>
    </row>
    <row r="5" spans="1:11" s="465" customFormat="1" ht="18">
      <c r="A5" s="458" t="str">
        <f>OSNOVA!G31</f>
        <v>A.</v>
      </c>
      <c r="B5" s="459"/>
      <c r="C5" s="460" t="str">
        <f>OSNOVA!H31</f>
        <v>GRADBENA DELA</v>
      </c>
      <c r="D5" s="461"/>
      <c r="E5" s="462"/>
      <c r="F5" s="463"/>
      <c r="G5" s="463"/>
      <c r="H5" s="464"/>
    </row>
    <row r="6" spans="1:11" ht="14.25" customHeight="1">
      <c r="A6" s="357" t="s">
        <v>192</v>
      </c>
      <c r="B6" s="357"/>
      <c r="H6" s="364"/>
    </row>
    <row r="7" spans="1:11">
      <c r="C7" s="470"/>
      <c r="D7" s="471"/>
      <c r="E7" s="472"/>
      <c r="F7" s="471"/>
      <c r="G7" s="471"/>
      <c r="H7" s="364"/>
    </row>
    <row r="8" spans="1:11" ht="12.75" customHeight="1">
      <c r="A8" s="357" t="s">
        <v>200</v>
      </c>
      <c r="B8" s="357"/>
      <c r="C8" s="473"/>
      <c r="D8" s="471"/>
      <c r="E8" s="472"/>
      <c r="F8" s="471"/>
      <c r="G8" s="471"/>
      <c r="H8" s="474"/>
    </row>
    <row r="9" spans="1:11" s="381" customFormat="1">
      <c r="A9" s="380" t="s">
        <v>65</v>
      </c>
      <c r="B9" s="380"/>
      <c r="C9" s="475" t="s">
        <v>66</v>
      </c>
      <c r="D9" s="476" t="s">
        <v>67</v>
      </c>
      <c r="E9" s="477" t="s">
        <v>291</v>
      </c>
      <c r="F9" s="478" t="s">
        <v>292</v>
      </c>
      <c r="G9" s="478" t="s">
        <v>293</v>
      </c>
      <c r="H9" s="358"/>
      <c r="J9" s="385"/>
      <c r="K9" s="385"/>
    </row>
    <row r="10" spans="1:11">
      <c r="C10" s="479"/>
      <c r="G10" s="480"/>
    </row>
    <row r="11" spans="1:11" s="488" customFormat="1" ht="16.5" thickBot="1">
      <c r="A11" s="481"/>
      <c r="B11" s="482" t="s">
        <v>188</v>
      </c>
      <c r="C11" s="483" t="s">
        <v>385</v>
      </c>
      <c r="D11" s="484"/>
      <c r="E11" s="485"/>
      <c r="F11" s="486"/>
      <c r="G11" s="487"/>
    </row>
    <row r="12" spans="1:11">
      <c r="A12" s="489"/>
      <c r="B12" s="490"/>
      <c r="C12" s="479"/>
      <c r="G12" s="480"/>
    </row>
    <row r="13" spans="1:11" ht="24">
      <c r="A13" s="491" t="str">
        <f>$B$11</f>
        <v>I.</v>
      </c>
      <c r="B13" s="492">
        <f>1</f>
        <v>1</v>
      </c>
      <c r="C13" s="493" t="s">
        <v>425</v>
      </c>
      <c r="D13" s="358"/>
      <c r="E13" s="358"/>
      <c r="F13" s="358"/>
      <c r="G13" s="358"/>
    </row>
    <row r="14" spans="1:11" ht="36.75" customHeight="1">
      <c r="A14" s="491"/>
      <c r="B14" s="494" t="s">
        <v>205</v>
      </c>
      <c r="C14" s="495" t="s">
        <v>530</v>
      </c>
      <c r="D14" s="358"/>
      <c r="E14" s="358"/>
      <c r="F14" s="358"/>
      <c r="G14" s="358"/>
    </row>
    <row r="15" spans="1:11" ht="24">
      <c r="A15" s="491"/>
      <c r="B15" s="494" t="s">
        <v>205</v>
      </c>
      <c r="C15" s="495" t="s">
        <v>426</v>
      </c>
      <c r="D15" s="358"/>
      <c r="E15" s="358"/>
      <c r="F15" s="358"/>
      <c r="G15" s="358"/>
    </row>
    <row r="16" spans="1:11" ht="24">
      <c r="A16" s="491"/>
      <c r="B16" s="494" t="s">
        <v>205</v>
      </c>
      <c r="C16" s="495" t="s">
        <v>427</v>
      </c>
      <c r="D16" s="358"/>
      <c r="E16" s="358"/>
      <c r="F16" s="358"/>
      <c r="G16" s="358"/>
    </row>
    <row r="17" spans="1:11">
      <c r="A17" s="491"/>
      <c r="B17" s="494" t="s">
        <v>205</v>
      </c>
      <c r="C17" s="495" t="s">
        <v>428</v>
      </c>
      <c r="D17" s="358"/>
      <c r="E17" s="358"/>
      <c r="F17" s="358"/>
      <c r="G17" s="358"/>
    </row>
    <row r="18" spans="1:11">
      <c r="A18" s="491"/>
      <c r="B18" s="494" t="s">
        <v>205</v>
      </c>
      <c r="C18" s="495" t="s">
        <v>429</v>
      </c>
      <c r="D18" s="358"/>
      <c r="E18" s="358"/>
      <c r="F18" s="358"/>
      <c r="G18" s="358"/>
    </row>
    <row r="19" spans="1:11">
      <c r="A19" s="491"/>
      <c r="B19" s="494" t="s">
        <v>205</v>
      </c>
      <c r="C19" s="495" t="s">
        <v>430</v>
      </c>
      <c r="D19" s="358"/>
      <c r="E19" s="358"/>
      <c r="F19" s="358"/>
      <c r="G19" s="358"/>
    </row>
    <row r="20" spans="1:11">
      <c r="A20" s="491"/>
      <c r="B20" s="494" t="s">
        <v>205</v>
      </c>
      <c r="C20" s="495" t="s">
        <v>431</v>
      </c>
      <c r="D20" s="358"/>
      <c r="E20" s="358"/>
      <c r="F20" s="358"/>
      <c r="G20" s="358"/>
    </row>
    <row r="21" spans="1:11" ht="24">
      <c r="A21" s="491"/>
      <c r="B21" s="494" t="s">
        <v>205</v>
      </c>
      <c r="C21" s="495" t="s">
        <v>432</v>
      </c>
      <c r="D21" s="358"/>
      <c r="E21" s="358"/>
      <c r="F21" s="358"/>
      <c r="G21" s="358"/>
    </row>
    <row r="22" spans="1:11">
      <c r="A22" s="491"/>
      <c r="B22" s="494" t="s">
        <v>205</v>
      </c>
      <c r="C22" s="496" t="s">
        <v>433</v>
      </c>
      <c r="D22" s="497" t="s">
        <v>218</v>
      </c>
      <c r="E22" s="498">
        <v>1</v>
      </c>
      <c r="F22" s="519"/>
      <c r="G22" s="499">
        <f>IF(OSNOVA!$B$43=1,E22*F22,"")</f>
        <v>0</v>
      </c>
    </row>
    <row r="23" spans="1:11">
      <c r="A23" s="491"/>
      <c r="B23" s="492"/>
      <c r="C23" s="500"/>
      <c r="D23" s="497"/>
      <c r="E23" s="498"/>
      <c r="F23" s="519"/>
      <c r="G23" s="499"/>
    </row>
    <row r="24" spans="1:11" ht="48">
      <c r="A24" s="491" t="str">
        <f>$B$11</f>
        <v>I.</v>
      </c>
      <c r="B24" s="492">
        <f>COUNT($A$13:B23)+1</f>
        <v>2</v>
      </c>
      <c r="C24" s="500" t="s">
        <v>448</v>
      </c>
      <c r="D24" s="497" t="s">
        <v>218</v>
      </c>
      <c r="E24" s="498">
        <v>1</v>
      </c>
      <c r="F24" s="519"/>
      <c r="G24" s="499">
        <f>IF(OSNOVA!$B$43=1,E24*F24,"")</f>
        <v>0</v>
      </c>
    </row>
    <row r="25" spans="1:11">
      <c r="A25" s="491"/>
      <c r="B25" s="492"/>
      <c r="C25" s="500"/>
      <c r="D25" s="497"/>
      <c r="E25" s="498"/>
      <c r="F25" s="519"/>
      <c r="G25" s="499"/>
    </row>
    <row r="26" spans="1:11" ht="72">
      <c r="A26" s="491" t="str">
        <f>$B$11</f>
        <v>I.</v>
      </c>
      <c r="B26" s="492">
        <f>COUNT($A$13:B25)+1</f>
        <v>3</v>
      </c>
      <c r="C26" s="501" t="s">
        <v>532</v>
      </c>
      <c r="D26" s="497" t="s">
        <v>218</v>
      </c>
      <c r="E26" s="498">
        <v>1</v>
      </c>
      <c r="F26" s="519"/>
      <c r="G26" s="499">
        <f>IF(OSNOVA!$B$43=1,E26*F26,"")</f>
        <v>0</v>
      </c>
    </row>
    <row r="27" spans="1:11" s="510" customFormat="1">
      <c r="A27" s="502"/>
      <c r="B27" s="503"/>
      <c r="C27" s="496"/>
      <c r="D27" s="504"/>
      <c r="E27" s="505"/>
      <c r="F27" s="505"/>
      <c r="G27" s="505"/>
      <c r="H27" s="506"/>
      <c r="I27" s="507"/>
      <c r="J27" s="508"/>
      <c r="K27" s="509"/>
    </row>
    <row r="28" spans="1:11" s="518" customFormat="1" ht="13.5" thickBot="1">
      <c r="A28" s="511"/>
      <c r="B28" s="512"/>
      <c r="C28" s="513"/>
      <c r="D28" s="514"/>
      <c r="E28" s="515" t="str">
        <f>CONCATENATE(B11," ",C11," - SKUPAJ:")</f>
        <v>I. Pripravljalna dela - SKUPAJ:</v>
      </c>
      <c r="F28" s="516"/>
      <c r="G28" s="517">
        <f>IF(OSNOVA!$B$43=1,SUM(G12:G27),"")</f>
        <v>0</v>
      </c>
    </row>
    <row r="31" spans="1:11">
      <c r="C31" s="358"/>
    </row>
  </sheetData>
  <sheetProtection algorithmName="SHA-512" hashValue="VwBTaVdcgOckymdFPGTylRi3j/HGq78WJhtbcA9rj+g3s8eEhTc+wf+XmGLiWZN9d+4imCU4QApG2tA4INFlcA==" saltValue="FsZ8OUU0byjIfJ3KanP3zw==" spinCount="100000" sheet="1" objects="1" scenarios="1"/>
  <phoneticPr fontId="0" type="noConversion"/>
  <pageMargins left="0.98425196850393704" right="0.39370078740157483" top="0.98425196850393704" bottom="0.74803149606299213" header="0" footer="0.39370078740157483"/>
  <pageSetup paperSize="9" firstPageNumber="0" orientation="portrait" horizontalDpi="300" verticalDpi="300" r:id="rId1"/>
  <headerFooter alignWithMargins="0">
    <oddHeader xml:space="preserve">&amp;L
</oddHeader>
    <oddFooter>&amp;C&amp;6 &amp; List: &amp;A&amp;L&amp;9&amp;R&amp;R &amp; &amp;9 &amp; List: &amp;A_x000D_&amp;R &amp; &amp;9 &amp; Stran: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L62"/>
  <sheetViews>
    <sheetView view="pageBreakPreview" topLeftCell="A18" zoomScale="120" zoomScaleNormal="100" zoomScaleSheetLayoutView="120" workbookViewId="0">
      <selection activeCell="J35" sqref="J35"/>
    </sheetView>
  </sheetViews>
  <sheetFormatPr defaultRowHeight="12.75"/>
  <cols>
    <col min="1" max="1" width="3" style="77" customWidth="1"/>
    <col min="2" max="2" width="4.42578125" style="77" customWidth="1"/>
    <col min="3" max="3" width="43.7109375" style="104" customWidth="1"/>
    <col min="4" max="4" width="6.28515625" style="198" customWidth="1"/>
    <col min="5" max="5" width="8.42578125" style="224" customWidth="1"/>
    <col min="6" max="6" width="9.5703125" style="188" customWidth="1"/>
    <col min="7" max="7" width="13.85546875" style="188" customWidth="1"/>
    <col min="8" max="8" width="16.7109375" style="341" customWidth="1"/>
    <col min="9" max="9" width="2.5703125" style="341" bestFit="1" customWidth="1"/>
    <col min="10" max="10" width="9.140625" style="341"/>
    <col min="11" max="11" width="9" style="341" customWidth="1"/>
    <col min="12" max="12" width="9.5703125" style="341" bestFit="1" customWidth="1"/>
    <col min="13" max="16384" width="9.140625" style="341"/>
  </cols>
  <sheetData>
    <row r="1" spans="1:8" s="115" customFormat="1" ht="18">
      <c r="A1" s="100" t="str">
        <f>+OSNOVA!A2</f>
        <v>POPIS DEL</v>
      </c>
      <c r="C1" s="100"/>
      <c r="D1" s="193"/>
      <c r="E1" s="222"/>
      <c r="F1" s="194"/>
      <c r="G1" s="194"/>
      <c r="H1" s="76"/>
    </row>
    <row r="2" spans="1:8" s="115" customFormat="1" ht="18">
      <c r="A2" s="100"/>
      <c r="B2" s="100"/>
      <c r="C2" s="100"/>
      <c r="D2" s="193"/>
      <c r="E2" s="222"/>
      <c r="F2" s="194"/>
      <c r="G2" s="194"/>
      <c r="H2" s="76"/>
    </row>
    <row r="3" spans="1:8" s="115" customFormat="1" ht="18">
      <c r="A3" s="100" t="str">
        <f>+OZN</f>
        <v>3.</v>
      </c>
      <c r="C3" s="100" t="str">
        <f>+DEL</f>
        <v>GRADBENOOBRTNIŠKA DELA</v>
      </c>
      <c r="D3" s="193"/>
      <c r="E3" s="222"/>
      <c r="F3" s="194"/>
      <c r="G3" s="194"/>
      <c r="H3" s="76"/>
    </row>
    <row r="4" spans="1:8" s="115" customFormat="1" ht="18">
      <c r="A4" s="100"/>
      <c r="B4" s="99"/>
      <c r="C4" s="100"/>
      <c r="D4" s="193"/>
      <c r="E4" s="222"/>
      <c r="F4" s="194"/>
      <c r="G4" s="194"/>
      <c r="H4" s="89"/>
    </row>
    <row r="5" spans="1:8" s="139" customFormat="1" ht="18">
      <c r="A5" s="189" t="str">
        <f>OSNOVA!G31</f>
        <v>A.</v>
      </c>
      <c r="B5" s="135"/>
      <c r="C5" s="134" t="str">
        <f>OSNOVA!H31</f>
        <v>GRADBENA DELA</v>
      </c>
      <c r="D5" s="196"/>
      <c r="E5" s="223"/>
      <c r="F5" s="197"/>
      <c r="G5" s="197"/>
      <c r="H5" s="140"/>
    </row>
    <row r="6" spans="1:8" ht="14.25" customHeight="1">
      <c r="A6" s="93" t="s">
        <v>192</v>
      </c>
      <c r="B6" s="93"/>
      <c r="H6" s="581"/>
    </row>
    <row r="7" spans="1:8" ht="36.75" customHeight="1">
      <c r="B7" s="259" t="s">
        <v>205</v>
      </c>
      <c r="C7" s="580" t="s">
        <v>312</v>
      </c>
      <c r="D7" s="580"/>
      <c r="E7" s="580"/>
      <c r="F7" s="580"/>
      <c r="G7" s="580"/>
      <c r="H7" s="581"/>
    </row>
    <row r="8" spans="1:8" ht="36.75" customHeight="1">
      <c r="B8" s="259" t="s">
        <v>205</v>
      </c>
      <c r="C8" s="580" t="s">
        <v>248</v>
      </c>
      <c r="D8" s="580"/>
      <c r="E8" s="580"/>
      <c r="F8" s="580"/>
      <c r="G8" s="580"/>
      <c r="H8" s="581"/>
    </row>
    <row r="9" spans="1:8" ht="24.75" customHeight="1">
      <c r="B9" s="259" t="s">
        <v>205</v>
      </c>
      <c r="C9" s="580" t="s">
        <v>249</v>
      </c>
      <c r="D9" s="580"/>
      <c r="E9" s="580"/>
      <c r="F9" s="580"/>
      <c r="G9" s="580"/>
      <c r="H9" s="581"/>
    </row>
    <row r="10" spans="1:8" ht="37.5" customHeight="1">
      <c r="B10" s="259" t="s">
        <v>205</v>
      </c>
      <c r="C10" s="582" t="s">
        <v>250</v>
      </c>
      <c r="D10" s="582"/>
      <c r="E10" s="582"/>
      <c r="F10" s="582"/>
      <c r="G10" s="582"/>
      <c r="H10" s="581"/>
    </row>
    <row r="11" spans="1:8" ht="24.75" customHeight="1">
      <c r="B11" s="259" t="s">
        <v>205</v>
      </c>
      <c r="C11" s="580" t="s">
        <v>345</v>
      </c>
      <c r="D11" s="580"/>
      <c r="E11" s="580"/>
      <c r="F11" s="580"/>
      <c r="G11" s="580"/>
      <c r="H11" s="581"/>
    </row>
    <row r="12" spans="1:8" ht="25.5" customHeight="1">
      <c r="B12" s="261" t="s">
        <v>205</v>
      </c>
      <c r="C12" s="583" t="s">
        <v>184</v>
      </c>
      <c r="D12" s="583"/>
      <c r="E12" s="583"/>
      <c r="F12" s="583"/>
      <c r="G12" s="583"/>
      <c r="H12" s="581"/>
    </row>
    <row r="13" spans="1:8" ht="24.75" customHeight="1">
      <c r="B13" s="259" t="s">
        <v>205</v>
      </c>
      <c r="C13" s="584" t="s">
        <v>341</v>
      </c>
      <c r="D13" s="584"/>
      <c r="E13" s="584"/>
      <c r="F13" s="584"/>
      <c r="G13" s="584"/>
      <c r="H13" s="581"/>
    </row>
    <row r="14" spans="1:8">
      <c r="B14" s="259" t="s">
        <v>205</v>
      </c>
      <c r="C14" s="580" t="s">
        <v>342</v>
      </c>
      <c r="D14" s="580"/>
      <c r="E14" s="580"/>
      <c r="F14" s="580"/>
      <c r="G14" s="580"/>
      <c r="H14" s="581"/>
    </row>
    <row r="15" spans="1:8">
      <c r="B15" s="259" t="s">
        <v>205</v>
      </c>
      <c r="C15" s="580" t="s">
        <v>219</v>
      </c>
      <c r="D15" s="580"/>
      <c r="E15" s="580"/>
      <c r="F15" s="580"/>
      <c r="G15" s="580"/>
      <c r="H15" s="581"/>
    </row>
    <row r="16" spans="1:8" ht="25.5" customHeight="1">
      <c r="B16" s="259" t="s">
        <v>205</v>
      </c>
      <c r="C16" s="580" t="s">
        <v>325</v>
      </c>
      <c r="D16" s="580"/>
      <c r="E16" s="580"/>
      <c r="F16" s="580"/>
      <c r="G16" s="580"/>
      <c r="H16" s="581"/>
    </row>
    <row r="17" spans="1:11" ht="25.5" customHeight="1">
      <c r="B17" s="259" t="s">
        <v>205</v>
      </c>
      <c r="C17" s="580" t="s">
        <v>326</v>
      </c>
      <c r="D17" s="580"/>
      <c r="E17" s="580"/>
      <c r="F17" s="580"/>
      <c r="G17" s="580"/>
      <c r="H17" s="581"/>
    </row>
    <row r="18" spans="1:11" ht="25.5" customHeight="1">
      <c r="B18" s="259" t="s">
        <v>205</v>
      </c>
      <c r="C18" s="580" t="s">
        <v>327</v>
      </c>
      <c r="D18" s="580"/>
      <c r="E18" s="580"/>
      <c r="F18" s="580"/>
      <c r="G18" s="580"/>
      <c r="H18" s="581"/>
    </row>
    <row r="19" spans="1:11">
      <c r="B19" s="259" t="s">
        <v>205</v>
      </c>
      <c r="C19" s="580" t="s">
        <v>328</v>
      </c>
      <c r="D19" s="580"/>
      <c r="E19" s="580"/>
      <c r="F19" s="580"/>
      <c r="G19" s="580"/>
      <c r="H19" s="581"/>
    </row>
    <row r="20" spans="1:11" ht="24.75" customHeight="1">
      <c r="B20" s="259" t="s">
        <v>205</v>
      </c>
      <c r="C20" s="580" t="s">
        <v>104</v>
      </c>
      <c r="D20" s="580"/>
      <c r="E20" s="580"/>
      <c r="F20" s="580"/>
      <c r="G20" s="580"/>
      <c r="H20" s="581"/>
    </row>
    <row r="21" spans="1:11">
      <c r="B21" s="259" t="s">
        <v>205</v>
      </c>
      <c r="C21" s="580" t="s">
        <v>105</v>
      </c>
      <c r="D21" s="580"/>
      <c r="E21" s="580"/>
      <c r="F21" s="580"/>
      <c r="G21" s="580"/>
      <c r="H21" s="581"/>
    </row>
    <row r="22" spans="1:11">
      <c r="B22" s="259" t="s">
        <v>205</v>
      </c>
      <c r="C22" s="580" t="s">
        <v>356</v>
      </c>
      <c r="D22" s="580"/>
      <c r="E22" s="580"/>
      <c r="F22" s="580"/>
      <c r="G22" s="580"/>
      <c r="H22" s="581"/>
    </row>
    <row r="23" spans="1:11">
      <c r="B23" s="262"/>
      <c r="C23" s="585" t="s">
        <v>162</v>
      </c>
      <c r="D23" s="585"/>
      <c r="E23" s="585"/>
      <c r="F23" s="585"/>
      <c r="G23" s="585"/>
      <c r="H23" s="581"/>
    </row>
    <row r="24" spans="1:11">
      <c r="B24" s="263" t="s">
        <v>205</v>
      </c>
      <c r="C24" s="580" t="s">
        <v>144</v>
      </c>
      <c r="D24" s="580"/>
      <c r="E24" s="580"/>
      <c r="F24" s="580"/>
      <c r="G24" s="580"/>
      <c r="H24" s="581"/>
    </row>
    <row r="25" spans="1:11">
      <c r="B25" s="263" t="s">
        <v>205</v>
      </c>
      <c r="C25" s="580" t="s">
        <v>209</v>
      </c>
      <c r="D25" s="580"/>
      <c r="E25" s="580"/>
      <c r="F25" s="580"/>
      <c r="G25" s="580"/>
      <c r="H25" s="581"/>
    </row>
    <row r="26" spans="1:11">
      <c r="B26" s="263" t="s">
        <v>205</v>
      </c>
      <c r="C26" s="580" t="s">
        <v>211</v>
      </c>
      <c r="D26" s="580"/>
      <c r="E26" s="580"/>
      <c r="F26" s="580"/>
      <c r="G26" s="580"/>
      <c r="H26" s="581"/>
    </row>
    <row r="27" spans="1:11">
      <c r="C27" s="221"/>
      <c r="D27" s="200"/>
      <c r="E27" s="212"/>
      <c r="F27" s="200"/>
      <c r="G27" s="200"/>
      <c r="H27" s="581"/>
    </row>
    <row r="28" spans="1:11" ht="12.75" customHeight="1">
      <c r="A28" s="93" t="s">
        <v>200</v>
      </c>
      <c r="B28" s="93"/>
      <c r="C28" s="109"/>
      <c r="D28" s="200"/>
      <c r="E28" s="212"/>
      <c r="F28" s="200"/>
      <c r="G28" s="200"/>
      <c r="H28" s="581"/>
    </row>
    <row r="29" spans="1:11" s="113" customFormat="1">
      <c r="A29" s="94" t="s">
        <v>65</v>
      </c>
      <c r="B29" s="94"/>
      <c r="C29" s="122" t="s">
        <v>66</v>
      </c>
      <c r="D29" s="201" t="s">
        <v>67</v>
      </c>
      <c r="E29" s="225" t="s">
        <v>291</v>
      </c>
      <c r="F29" s="202" t="s">
        <v>292</v>
      </c>
      <c r="G29" s="202" t="s">
        <v>293</v>
      </c>
      <c r="J29" s="114"/>
      <c r="K29" s="114"/>
    </row>
    <row r="30" spans="1:11">
      <c r="C30" s="123"/>
      <c r="G30" s="204"/>
    </row>
    <row r="31" spans="1:11" s="145" customFormat="1" ht="16.5" thickBot="1">
      <c r="A31" s="142"/>
      <c r="B31" s="143" t="s">
        <v>189</v>
      </c>
      <c r="C31" s="144" t="s">
        <v>311</v>
      </c>
      <c r="D31" s="205"/>
      <c r="E31" s="226"/>
      <c r="F31" s="206"/>
      <c r="G31" s="207"/>
    </row>
    <row r="32" spans="1:11">
      <c r="A32" s="131"/>
      <c r="B32" s="105"/>
    </row>
    <row r="33" spans="1:12" ht="60">
      <c r="A33" s="344" t="str">
        <f>$B$31</f>
        <v>II.</v>
      </c>
      <c r="B33" s="343">
        <f>1</f>
        <v>1</v>
      </c>
      <c r="C33" s="249" t="s">
        <v>449</v>
      </c>
      <c r="D33" s="345" t="s">
        <v>235</v>
      </c>
      <c r="E33" s="347">
        <v>422.2</v>
      </c>
      <c r="F33" s="519"/>
      <c r="G33" s="346">
        <f>IF(OSNOVA!$B$43=1,E33*F33,"")</f>
        <v>0</v>
      </c>
      <c r="J33" s="347"/>
    </row>
    <row r="34" spans="1:12">
      <c r="A34" s="344"/>
      <c r="B34" s="343"/>
      <c r="C34" s="249"/>
      <c r="D34" s="345"/>
      <c r="E34" s="301"/>
      <c r="F34" s="519"/>
      <c r="G34" s="346"/>
      <c r="J34" s="347"/>
    </row>
    <row r="35" spans="1:12" ht="72">
      <c r="A35" s="344" t="str">
        <f>$B$31</f>
        <v>II.</v>
      </c>
      <c r="B35" s="343">
        <f>COUNT($A$33:B33)+1</f>
        <v>2</v>
      </c>
      <c r="C35" s="268" t="s">
        <v>490</v>
      </c>
      <c r="D35" s="345" t="s">
        <v>235</v>
      </c>
      <c r="E35" s="347">
        <v>210.5</v>
      </c>
      <c r="F35" s="519"/>
      <c r="G35" s="346">
        <f>IF(OSNOVA!$B$43=1,E35*F35,"")</f>
        <v>0</v>
      </c>
      <c r="J35" s="347"/>
    </row>
    <row r="36" spans="1:12">
      <c r="A36" s="344"/>
      <c r="B36" s="343"/>
      <c r="C36" s="268"/>
      <c r="D36" s="345"/>
      <c r="E36" s="347"/>
      <c r="F36" s="519"/>
      <c r="G36" s="346"/>
      <c r="J36" s="347"/>
    </row>
    <row r="37" spans="1:12" ht="84">
      <c r="A37" s="344" t="str">
        <f>$B$31</f>
        <v>II.</v>
      </c>
      <c r="B37" s="343">
        <f>COUNT($A$33:B35)+1</f>
        <v>3</v>
      </c>
      <c r="C37" s="268" t="s">
        <v>450</v>
      </c>
      <c r="D37" s="345" t="s">
        <v>235</v>
      </c>
      <c r="E37" s="347">
        <v>3010</v>
      </c>
      <c r="F37" s="519"/>
      <c r="G37" s="346">
        <f>IF(OSNOVA!$B$43=1,E37*F37,"")</f>
        <v>0</v>
      </c>
      <c r="J37" s="347"/>
      <c r="L37" s="300"/>
    </row>
    <row r="38" spans="1:12">
      <c r="A38" s="344"/>
      <c r="B38" s="343"/>
      <c r="C38" s="268"/>
      <c r="D38" s="345"/>
      <c r="E38" s="347"/>
      <c r="F38" s="519"/>
      <c r="G38" s="346"/>
      <c r="J38" s="347"/>
      <c r="L38" s="300"/>
    </row>
    <row r="39" spans="1:12" ht="72">
      <c r="A39" s="344" t="str">
        <f>$B$31</f>
        <v>II.</v>
      </c>
      <c r="B39" s="343">
        <f>COUNT($A$33:B37)+1</f>
        <v>4</v>
      </c>
      <c r="C39" s="268" t="s">
        <v>845</v>
      </c>
      <c r="D39" s="345" t="s">
        <v>235</v>
      </c>
      <c r="E39" s="347">
        <v>1180.5</v>
      </c>
      <c r="F39" s="519"/>
      <c r="G39" s="346">
        <f>IF(OSNOVA!$B$43=1,E39*F39,"")</f>
        <v>0</v>
      </c>
      <c r="J39" s="347"/>
      <c r="L39" s="300"/>
    </row>
    <row r="40" spans="1:12">
      <c r="A40" s="344"/>
      <c r="B40" s="343"/>
      <c r="C40" s="268"/>
      <c r="D40" s="345"/>
      <c r="E40" s="347"/>
      <c r="F40" s="519"/>
      <c r="G40" s="346"/>
      <c r="J40" s="347"/>
      <c r="L40" s="300"/>
    </row>
    <row r="41" spans="1:12" ht="48">
      <c r="A41" s="344" t="str">
        <f>$B$31</f>
        <v>II.</v>
      </c>
      <c r="B41" s="343">
        <f>COUNT($A$33:B39)+1</f>
        <v>5</v>
      </c>
      <c r="C41" s="258" t="s">
        <v>844</v>
      </c>
      <c r="D41" s="345" t="s">
        <v>235</v>
      </c>
      <c r="E41" s="347">
        <v>1037.5</v>
      </c>
      <c r="F41" s="519"/>
      <c r="G41" s="346">
        <f>IF(OSNOVA!$B$43=1,E41*F41,"")</f>
        <v>0</v>
      </c>
      <c r="J41" s="347"/>
      <c r="L41" s="300"/>
    </row>
    <row r="42" spans="1:12">
      <c r="A42" s="344"/>
      <c r="B42" s="343"/>
      <c r="D42" s="345"/>
      <c r="E42" s="347"/>
      <c r="F42" s="519"/>
      <c r="G42" s="346"/>
      <c r="J42" s="347"/>
    </row>
    <row r="43" spans="1:12" ht="24">
      <c r="A43" s="344" t="str">
        <f>$B$31</f>
        <v>II.</v>
      </c>
      <c r="B43" s="343">
        <f>COUNT($A$33:B42)+1</f>
        <v>6</v>
      </c>
      <c r="C43" s="350" t="s">
        <v>451</v>
      </c>
      <c r="D43" s="345" t="s">
        <v>236</v>
      </c>
      <c r="E43" s="347">
        <v>1612.5</v>
      </c>
      <c r="F43" s="519"/>
      <c r="G43" s="346">
        <f>IF(OSNOVA!$B$43=1,E43*F43,"")</f>
        <v>0</v>
      </c>
      <c r="J43" s="347"/>
    </row>
    <row r="44" spans="1:12">
      <c r="A44" s="344"/>
      <c r="B44" s="343"/>
      <c r="C44" s="350"/>
      <c r="D44" s="345"/>
      <c r="E44" s="347"/>
      <c r="F44" s="519"/>
      <c r="G44" s="346"/>
      <c r="J44" s="347"/>
    </row>
    <row r="45" spans="1:12" ht="24">
      <c r="A45" s="344" t="str">
        <f>$B$31</f>
        <v>II.</v>
      </c>
      <c r="B45" s="343">
        <f>COUNT($A$33:B44)+1</f>
        <v>7</v>
      </c>
      <c r="C45" s="286" t="s">
        <v>491</v>
      </c>
      <c r="D45" s="345" t="s">
        <v>236</v>
      </c>
      <c r="E45" s="347">
        <v>1612.5</v>
      </c>
      <c r="F45" s="519"/>
      <c r="G45" s="346">
        <f>IF(OSNOVA!$B$43=1,E45*F45,"")</f>
        <v>0</v>
      </c>
      <c r="J45" s="347"/>
    </row>
    <row r="46" spans="1:12">
      <c r="A46" s="344"/>
      <c r="B46" s="343"/>
      <c r="C46" s="286"/>
      <c r="D46" s="345"/>
      <c r="E46" s="347"/>
      <c r="F46" s="519"/>
      <c r="G46" s="346"/>
      <c r="J46" s="347"/>
    </row>
    <row r="47" spans="1:12" ht="60">
      <c r="A47" s="344" t="str">
        <f>$B$31</f>
        <v>II.</v>
      </c>
      <c r="B47" s="343">
        <f>COUNT($A$33:B46)+1</f>
        <v>8</v>
      </c>
      <c r="C47" s="287" t="s">
        <v>492</v>
      </c>
      <c r="D47" s="345" t="s">
        <v>235</v>
      </c>
      <c r="E47" s="347">
        <v>1893.5</v>
      </c>
      <c r="F47" s="519"/>
      <c r="G47" s="346">
        <f>IF(OSNOVA!$B$43=1,E47*F47,"")</f>
        <v>0</v>
      </c>
      <c r="J47" s="347"/>
    </row>
    <row r="48" spans="1:12">
      <c r="A48" s="344"/>
      <c r="B48" s="343"/>
      <c r="C48" s="341"/>
      <c r="D48" s="345"/>
      <c r="E48" s="347"/>
      <c r="F48" s="519"/>
      <c r="G48" s="346"/>
      <c r="J48" s="347"/>
    </row>
    <row r="49" spans="1:10" ht="24">
      <c r="A49" s="344" t="str">
        <f>$B$31</f>
        <v>II.</v>
      </c>
      <c r="B49" s="343">
        <f>COUNT($A$33:B47)+1</f>
        <v>9</v>
      </c>
      <c r="C49" s="350" t="s">
        <v>551</v>
      </c>
      <c r="D49" s="345" t="s">
        <v>236</v>
      </c>
      <c r="E49" s="347">
        <v>1921</v>
      </c>
      <c r="F49" s="519"/>
      <c r="G49" s="346">
        <f>IF(OSNOVA!$B$43=1,E49*F49,"")</f>
        <v>0</v>
      </c>
      <c r="J49" s="347"/>
    </row>
    <row r="50" spans="1:10">
      <c r="A50" s="344"/>
      <c r="B50" s="343"/>
      <c r="C50" s="350"/>
      <c r="D50" s="345"/>
      <c r="E50" s="347"/>
      <c r="F50" s="519"/>
      <c r="G50" s="346"/>
      <c r="J50" s="347"/>
    </row>
    <row r="51" spans="1:10" ht="60">
      <c r="A51" s="344" t="str">
        <f>$B$31</f>
        <v>II.</v>
      </c>
      <c r="B51" s="343">
        <f>COUNT($A$33:B49)+1</f>
        <v>10</v>
      </c>
      <c r="C51" s="269" t="s">
        <v>550</v>
      </c>
      <c r="D51" s="345" t="s">
        <v>235</v>
      </c>
      <c r="E51" s="347">
        <v>89.5</v>
      </c>
      <c r="F51" s="519"/>
      <c r="G51" s="346">
        <f>IF(OSNOVA!$B$43=1,E51*F51,"")</f>
        <v>0</v>
      </c>
      <c r="J51" s="347"/>
    </row>
    <row r="52" spans="1:10">
      <c r="A52" s="344"/>
      <c r="B52" s="343"/>
      <c r="D52" s="345"/>
      <c r="E52" s="347"/>
      <c r="F52" s="519"/>
      <c r="G52" s="346"/>
      <c r="J52" s="347"/>
    </row>
    <row r="53" spans="1:10" ht="48">
      <c r="A53" s="344" t="str">
        <f>$B$31</f>
        <v>II.</v>
      </c>
      <c r="B53" s="343">
        <f>COUNT($A$33:B52)+1</f>
        <v>11</v>
      </c>
      <c r="C53" s="258" t="s">
        <v>452</v>
      </c>
      <c r="D53" s="345" t="s">
        <v>235</v>
      </c>
      <c r="E53" s="347">
        <f>E35+E39-E41</f>
        <v>353.5</v>
      </c>
      <c r="F53" s="519"/>
      <c r="G53" s="346">
        <f>IF(OSNOVA!$B$43=1,E53*F53,"")</f>
        <v>0</v>
      </c>
      <c r="J53" s="347"/>
    </row>
    <row r="54" spans="1:10">
      <c r="A54" s="344"/>
      <c r="B54" s="343"/>
      <c r="C54" s="258"/>
      <c r="D54" s="345"/>
      <c r="E54" s="347"/>
      <c r="F54" s="346"/>
      <c r="G54" s="346"/>
      <c r="J54" s="347"/>
    </row>
    <row r="55" spans="1:10" ht="24">
      <c r="A55" s="343" t="s">
        <v>552</v>
      </c>
      <c r="B55" s="341"/>
      <c r="C55" s="351" t="s">
        <v>553</v>
      </c>
      <c r="D55" s="341"/>
      <c r="E55" s="300"/>
      <c r="F55" s="341"/>
      <c r="G55" s="341"/>
      <c r="J55" s="347"/>
    </row>
    <row r="56" spans="1:10">
      <c r="A56" s="344"/>
      <c r="B56" s="343"/>
      <c r="C56" s="348"/>
      <c r="D56" s="345"/>
      <c r="E56" s="347"/>
      <c r="F56" s="346"/>
      <c r="G56" s="346"/>
      <c r="J56" s="347"/>
    </row>
    <row r="57" spans="1:10" ht="13.5" thickBot="1">
      <c r="A57" s="133"/>
      <c r="B57" s="130"/>
      <c r="C57" s="242"/>
      <c r="D57" s="214"/>
      <c r="E57" s="126" t="str">
        <f>CONCATENATE(B31," ",C31," - SKUPAJ:")</f>
        <v>II. Zemeljska dela - SKUPAJ:</v>
      </c>
      <c r="F57" s="215"/>
      <c r="G57" s="216">
        <f>IF(OSNOVA!$B$43=1,SUM(G32:G56),"")</f>
        <v>0</v>
      </c>
      <c r="J57" s="347"/>
    </row>
    <row r="61" spans="1:10">
      <c r="C61" s="341"/>
      <c r="D61" s="341"/>
    </row>
    <row r="62" spans="1:10">
      <c r="G62" s="232"/>
    </row>
  </sheetData>
  <sheetProtection algorithmName="SHA-512" hashValue="nLrRSIO6P4kB7YgHQryZ/H52yylAlVO4gY4DAsmWtf/5psJzg3XVJSWFFgI+ULjwc2jn5mIT1UNK4FFafy4Yjg==" saltValue="wHaW5wpm1H+xFo2stp5p7g==" spinCount="100000" sheet="1" objects="1" scenarios="1"/>
  <mergeCells count="21">
    <mergeCell ref="C21:G21"/>
    <mergeCell ref="C23:G23"/>
    <mergeCell ref="C25:G25"/>
    <mergeCell ref="C26:G26"/>
    <mergeCell ref="C22:G22"/>
    <mergeCell ref="C20:G20"/>
    <mergeCell ref="H6:H28"/>
    <mergeCell ref="C7:G7"/>
    <mergeCell ref="C8:G8"/>
    <mergeCell ref="C9:G9"/>
    <mergeCell ref="C10:G10"/>
    <mergeCell ref="C11:G11"/>
    <mergeCell ref="C12:G12"/>
    <mergeCell ref="C13:G13"/>
    <mergeCell ref="C14:G14"/>
    <mergeCell ref="C15:G15"/>
    <mergeCell ref="C16:G16"/>
    <mergeCell ref="C17:G17"/>
    <mergeCell ref="C18:G18"/>
    <mergeCell ref="C19:G19"/>
    <mergeCell ref="C24:G24"/>
  </mergeCells>
  <phoneticPr fontId="0" type="noConversion"/>
  <pageMargins left="0.98425196850393704" right="0.39370078740157483" top="0.98425196850393704" bottom="0.74803149606299213" header="0" footer="0.39370078740157483"/>
  <pageSetup paperSize="9" firstPageNumber="0" orientation="portrait" horizontalDpi="300" verticalDpi="300" r:id="rId1"/>
  <headerFooter alignWithMargins="0">
    <oddHeader xml:space="preserve">&amp;L
</oddHeader>
    <oddFooter>&amp;C&amp;6 &amp; List: &amp;A&amp;L&amp;9&amp;R&amp;R &amp; &amp;9 &amp; List: &amp;A_x000D_&amp;R &amp; &amp;9 &amp; Stran: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L75"/>
  <sheetViews>
    <sheetView view="pageBreakPreview" topLeftCell="A28" zoomScale="120" zoomScaleNormal="100" zoomScaleSheetLayoutView="120" workbookViewId="0">
      <selection activeCell="I40" sqref="I40"/>
    </sheetView>
  </sheetViews>
  <sheetFormatPr defaultRowHeight="12.75"/>
  <cols>
    <col min="1" max="1" width="3" style="77" customWidth="1"/>
    <col min="2" max="2" width="4.42578125" style="77" customWidth="1"/>
    <col min="3" max="3" width="43.7109375" style="104" customWidth="1"/>
    <col min="4" max="4" width="6.28515625" style="198" customWidth="1"/>
    <col min="5" max="5" width="9.5703125" style="224" customWidth="1"/>
    <col min="6" max="6" width="9.5703125" style="188" customWidth="1"/>
    <col min="7" max="7" width="12.85546875" style="188" customWidth="1"/>
    <col min="8" max="8" width="16.7109375" style="341" customWidth="1"/>
    <col min="9" max="9" width="13" style="341" customWidth="1"/>
    <col min="10" max="10" width="2.5703125" style="341" bestFit="1" customWidth="1"/>
    <col min="11" max="11" width="9.140625" style="341"/>
    <col min="12" max="12" width="9" style="341" customWidth="1"/>
    <col min="13" max="16384" width="9.140625" style="341"/>
  </cols>
  <sheetData>
    <row r="1" spans="1:9" s="115" customFormat="1" ht="18">
      <c r="A1" s="100" t="str">
        <f>+OSNOVA!A2</f>
        <v>POPIS DEL</v>
      </c>
      <c r="C1" s="100"/>
      <c r="D1" s="193"/>
      <c r="E1" s="222"/>
      <c r="F1" s="194"/>
      <c r="G1" s="194"/>
      <c r="H1" s="76"/>
    </row>
    <row r="2" spans="1:9" s="115" customFormat="1" ht="18">
      <c r="A2" s="100"/>
      <c r="B2" s="100"/>
      <c r="C2" s="100"/>
      <c r="D2" s="193"/>
      <c r="E2" s="222"/>
      <c r="F2" s="194"/>
      <c r="G2" s="194"/>
      <c r="H2" s="76"/>
    </row>
    <row r="3" spans="1:9" s="115" customFormat="1" ht="18">
      <c r="A3" s="100" t="str">
        <f>+OZN</f>
        <v>3.</v>
      </c>
      <c r="C3" s="100" t="str">
        <f>+DEL</f>
        <v>GRADBENOOBRTNIŠKA DELA</v>
      </c>
      <c r="D3" s="193"/>
      <c r="E3" s="222"/>
      <c r="F3" s="194"/>
      <c r="G3" s="194"/>
      <c r="H3" s="76"/>
    </row>
    <row r="4" spans="1:9" s="115" customFormat="1" ht="18">
      <c r="A4" s="100"/>
      <c r="B4" s="99"/>
      <c r="C4" s="100"/>
      <c r="D4" s="193"/>
      <c r="E4" s="222"/>
      <c r="F4" s="194"/>
      <c r="G4" s="194"/>
      <c r="H4" s="89"/>
      <c r="I4" s="76"/>
    </row>
    <row r="5" spans="1:9" s="139" customFormat="1" ht="18">
      <c r="A5" s="189" t="str">
        <f>OSNOVA!G31</f>
        <v>A.</v>
      </c>
      <c r="B5" s="135"/>
      <c r="C5" s="134" t="str">
        <f>OSNOVA!H31</f>
        <v>GRADBENA DELA</v>
      </c>
      <c r="D5" s="196"/>
      <c r="E5" s="223"/>
      <c r="F5" s="197"/>
      <c r="G5" s="197"/>
      <c r="H5" s="140"/>
      <c r="I5" s="141"/>
    </row>
    <row r="6" spans="1:9" ht="14.25" customHeight="1">
      <c r="A6" s="93" t="s">
        <v>192</v>
      </c>
      <c r="B6" s="93"/>
      <c r="H6" s="581"/>
      <c r="I6" s="586"/>
    </row>
    <row r="7" spans="1:9" ht="37.5" customHeight="1">
      <c r="B7" s="264" t="s">
        <v>205</v>
      </c>
      <c r="C7" s="589" t="s">
        <v>214</v>
      </c>
      <c r="D7" s="589"/>
      <c r="E7" s="589"/>
      <c r="F7" s="589"/>
      <c r="G7" s="589"/>
      <c r="H7" s="581"/>
      <c r="I7" s="586"/>
    </row>
    <row r="8" spans="1:9">
      <c r="B8" s="264" t="s">
        <v>205</v>
      </c>
      <c r="C8" s="584" t="s">
        <v>215</v>
      </c>
      <c r="D8" s="584"/>
      <c r="E8" s="584"/>
      <c r="F8" s="584"/>
      <c r="G8" s="584"/>
      <c r="H8" s="581"/>
      <c r="I8" s="356"/>
    </row>
    <row r="9" spans="1:9" ht="37.5" customHeight="1">
      <c r="B9" s="264" t="s">
        <v>205</v>
      </c>
      <c r="C9" s="588" t="s">
        <v>329</v>
      </c>
      <c r="D9" s="588"/>
      <c r="E9" s="588"/>
      <c r="F9" s="588"/>
      <c r="G9" s="588"/>
      <c r="H9" s="581"/>
      <c r="I9" s="356"/>
    </row>
    <row r="10" spans="1:9">
      <c r="B10" s="264" t="s">
        <v>205</v>
      </c>
      <c r="C10" s="587" t="s">
        <v>382</v>
      </c>
      <c r="D10" s="587"/>
      <c r="E10" s="587"/>
      <c r="F10" s="587"/>
      <c r="G10" s="587"/>
      <c r="H10" s="581"/>
      <c r="I10" s="356"/>
    </row>
    <row r="11" spans="1:9">
      <c r="B11" s="264" t="s">
        <v>205</v>
      </c>
      <c r="C11" s="587" t="s">
        <v>330</v>
      </c>
      <c r="D11" s="587"/>
      <c r="E11" s="587"/>
      <c r="F11" s="587"/>
      <c r="G11" s="587"/>
      <c r="H11" s="581"/>
      <c r="I11" s="356"/>
    </row>
    <row r="12" spans="1:9" ht="25.5" customHeight="1">
      <c r="B12" s="265" t="s">
        <v>205</v>
      </c>
      <c r="C12" s="580" t="s">
        <v>331</v>
      </c>
      <c r="D12" s="580"/>
      <c r="E12" s="580"/>
      <c r="F12" s="580"/>
      <c r="G12" s="580"/>
      <c r="H12" s="581"/>
      <c r="I12" s="356"/>
    </row>
    <row r="13" spans="1:9" ht="24.75" customHeight="1">
      <c r="B13" s="265" t="s">
        <v>205</v>
      </c>
      <c r="C13" s="580" t="s">
        <v>332</v>
      </c>
      <c r="D13" s="580"/>
      <c r="E13" s="580"/>
      <c r="F13" s="580"/>
      <c r="G13" s="580"/>
      <c r="H13" s="581"/>
      <c r="I13" s="356"/>
    </row>
    <row r="14" spans="1:9" ht="24.75" customHeight="1">
      <c r="B14" s="265" t="s">
        <v>205</v>
      </c>
      <c r="C14" s="588" t="s">
        <v>333</v>
      </c>
      <c r="D14" s="588"/>
      <c r="E14" s="588"/>
      <c r="F14" s="588"/>
      <c r="G14" s="588"/>
      <c r="H14" s="581"/>
      <c r="I14" s="356"/>
    </row>
    <row r="15" spans="1:9" ht="49.5" customHeight="1">
      <c r="B15" s="265" t="s">
        <v>205</v>
      </c>
      <c r="C15" s="580" t="s">
        <v>148</v>
      </c>
      <c r="D15" s="580"/>
      <c r="E15" s="580"/>
      <c r="F15" s="580"/>
      <c r="G15" s="580"/>
      <c r="H15" s="581"/>
      <c r="I15" s="356"/>
    </row>
    <row r="16" spans="1:9" ht="12.75" customHeight="1">
      <c r="B16" s="264"/>
      <c r="C16" s="585" t="s">
        <v>162</v>
      </c>
      <c r="D16" s="585"/>
      <c r="E16" s="585"/>
      <c r="F16" s="585"/>
      <c r="G16" s="585"/>
      <c r="H16" s="581"/>
      <c r="I16" s="356"/>
    </row>
    <row r="17" spans="1:12" ht="12.75" customHeight="1">
      <c r="B17" s="265" t="s">
        <v>205</v>
      </c>
      <c r="C17" s="587" t="s">
        <v>334</v>
      </c>
      <c r="D17" s="587"/>
      <c r="E17" s="587"/>
      <c r="F17" s="587"/>
      <c r="G17" s="587"/>
      <c r="H17" s="581"/>
      <c r="I17" s="356"/>
    </row>
    <row r="18" spans="1:12" ht="12.75" customHeight="1">
      <c r="B18" s="264" t="s">
        <v>205</v>
      </c>
      <c r="C18" s="587" t="s">
        <v>335</v>
      </c>
      <c r="D18" s="587"/>
      <c r="E18" s="587"/>
      <c r="F18" s="587"/>
      <c r="G18" s="587"/>
      <c r="H18" s="581"/>
      <c r="I18" s="356"/>
    </row>
    <row r="19" spans="1:12" ht="12.75" customHeight="1">
      <c r="B19" s="264" t="s">
        <v>205</v>
      </c>
      <c r="C19" s="587" t="s">
        <v>336</v>
      </c>
      <c r="D19" s="587"/>
      <c r="E19" s="587"/>
      <c r="F19" s="587"/>
      <c r="G19" s="587"/>
      <c r="H19" s="581"/>
      <c r="I19" s="356"/>
    </row>
    <row r="20" spans="1:12" ht="12.75" customHeight="1">
      <c r="B20" s="264" t="s">
        <v>205</v>
      </c>
      <c r="C20" s="580" t="s">
        <v>337</v>
      </c>
      <c r="D20" s="580"/>
      <c r="E20" s="580"/>
      <c r="F20" s="580"/>
      <c r="G20" s="580"/>
      <c r="H20" s="581"/>
      <c r="I20" s="356"/>
    </row>
    <row r="21" spans="1:12" ht="12.75" customHeight="1">
      <c r="B21" s="264" t="s">
        <v>205</v>
      </c>
      <c r="C21" s="584" t="s">
        <v>338</v>
      </c>
      <c r="D21" s="584"/>
      <c r="E21" s="584"/>
      <c r="F21" s="584"/>
      <c r="G21" s="584"/>
      <c r="H21" s="581"/>
      <c r="I21" s="356"/>
    </row>
    <row r="22" spans="1:12" ht="12.75" customHeight="1">
      <c r="B22" s="264" t="s">
        <v>205</v>
      </c>
      <c r="C22" s="584" t="s">
        <v>339</v>
      </c>
      <c r="D22" s="584"/>
      <c r="E22" s="584"/>
      <c r="F22" s="584"/>
      <c r="G22" s="584"/>
      <c r="H22" s="581"/>
      <c r="I22" s="356"/>
    </row>
    <row r="23" spans="1:12" ht="12.75" customHeight="1">
      <c r="B23" s="264" t="s">
        <v>205</v>
      </c>
      <c r="C23" s="584" t="s">
        <v>340</v>
      </c>
      <c r="D23" s="584"/>
      <c r="E23" s="584"/>
      <c r="F23" s="584"/>
      <c r="G23" s="584"/>
      <c r="H23" s="581"/>
      <c r="I23" s="356"/>
    </row>
    <row r="24" spans="1:12" ht="12.75" customHeight="1">
      <c r="B24" s="264" t="s">
        <v>205</v>
      </c>
      <c r="C24" s="584" t="s">
        <v>346</v>
      </c>
      <c r="D24" s="584"/>
      <c r="E24" s="584"/>
      <c r="F24" s="584"/>
      <c r="G24" s="584"/>
      <c r="H24" s="581"/>
      <c r="I24" s="356"/>
    </row>
    <row r="25" spans="1:12" ht="25.5" customHeight="1">
      <c r="B25" s="264" t="s">
        <v>205</v>
      </c>
      <c r="C25" s="584" t="s">
        <v>347</v>
      </c>
      <c r="D25" s="584"/>
      <c r="E25" s="584"/>
      <c r="F25" s="584"/>
      <c r="G25" s="584"/>
      <c r="H25" s="581"/>
      <c r="I25" s="356"/>
    </row>
    <row r="26" spans="1:12" ht="12.75" customHeight="1">
      <c r="B26" s="264" t="s">
        <v>205</v>
      </c>
      <c r="C26" s="584" t="s">
        <v>348</v>
      </c>
      <c r="D26" s="584"/>
      <c r="E26" s="584"/>
      <c r="F26" s="584"/>
      <c r="G26" s="584"/>
      <c r="H26" s="581"/>
      <c r="I26" s="356"/>
    </row>
    <row r="27" spans="1:12" ht="24.75" customHeight="1">
      <c r="B27" s="264" t="s">
        <v>205</v>
      </c>
      <c r="C27" s="584" t="s">
        <v>78</v>
      </c>
      <c r="D27" s="584"/>
      <c r="E27" s="584"/>
      <c r="F27" s="584"/>
      <c r="G27" s="584"/>
      <c r="H27" s="581"/>
      <c r="I27" s="356"/>
    </row>
    <row r="28" spans="1:12" ht="12.75" customHeight="1">
      <c r="B28" s="264" t="s">
        <v>205</v>
      </c>
      <c r="C28" s="587" t="s">
        <v>79</v>
      </c>
      <c r="D28" s="587"/>
      <c r="E28" s="587"/>
      <c r="F28" s="587"/>
      <c r="G28" s="587"/>
      <c r="H28" s="581"/>
      <c r="I28" s="356"/>
    </row>
    <row r="29" spans="1:12">
      <c r="C29" s="221"/>
      <c r="D29" s="200"/>
      <c r="E29" s="212"/>
      <c r="F29" s="200"/>
      <c r="G29" s="200"/>
      <c r="H29" s="581"/>
      <c r="I29" s="356"/>
    </row>
    <row r="30" spans="1:12" ht="12.75" customHeight="1">
      <c r="A30" s="93" t="s">
        <v>200</v>
      </c>
      <c r="B30" s="93"/>
      <c r="C30" s="109"/>
      <c r="D30" s="200"/>
      <c r="E30" s="212"/>
      <c r="F30" s="200"/>
      <c r="G30" s="200"/>
      <c r="H30" s="581"/>
      <c r="I30" s="78"/>
    </row>
    <row r="31" spans="1:12" s="113" customFormat="1">
      <c r="A31" s="94" t="s">
        <v>65</v>
      </c>
      <c r="B31" s="94"/>
      <c r="C31" s="122" t="s">
        <v>66</v>
      </c>
      <c r="D31" s="201" t="s">
        <v>67</v>
      </c>
      <c r="E31" s="225" t="s">
        <v>291</v>
      </c>
      <c r="F31" s="202" t="s">
        <v>292</v>
      </c>
      <c r="G31" s="202" t="s">
        <v>293</v>
      </c>
      <c r="I31" s="341"/>
      <c r="K31" s="114"/>
      <c r="L31" s="114"/>
    </row>
    <row r="32" spans="1:12">
      <c r="C32" s="123"/>
      <c r="G32" s="204"/>
    </row>
    <row r="33" spans="1:7" s="145" customFormat="1" ht="16.5" thickBot="1">
      <c r="A33" s="142"/>
      <c r="B33" s="143" t="s">
        <v>237</v>
      </c>
      <c r="C33" s="144" t="s">
        <v>90</v>
      </c>
      <c r="D33" s="205"/>
      <c r="E33" s="226"/>
      <c r="F33" s="206"/>
      <c r="G33" s="207"/>
    </row>
    <row r="34" spans="1:7">
      <c r="A34" s="131"/>
      <c r="B34" s="105"/>
      <c r="C34" s="123"/>
      <c r="G34" s="204"/>
    </row>
    <row r="35" spans="1:7" ht="144">
      <c r="A35" s="344" t="str">
        <f>$B$33</f>
        <v>III.</v>
      </c>
      <c r="B35" s="343">
        <f>1</f>
        <v>1</v>
      </c>
      <c r="C35" s="350" t="s">
        <v>704</v>
      </c>
    </row>
    <row r="36" spans="1:7">
      <c r="A36" s="344"/>
      <c r="B36" s="344" t="s">
        <v>205</v>
      </c>
      <c r="C36" s="249" t="s">
        <v>536</v>
      </c>
      <c r="D36" s="345" t="s">
        <v>297</v>
      </c>
      <c r="E36" s="347">
        <v>20</v>
      </c>
      <c r="F36" s="519"/>
      <c r="G36" s="346">
        <f>IF(OSNOVA!$B$43=1,E36*F36,"")</f>
        <v>0</v>
      </c>
    </row>
    <row r="37" spans="1:7">
      <c r="A37" s="344"/>
      <c r="B37" s="344" t="s">
        <v>205</v>
      </c>
      <c r="C37" s="249" t="s">
        <v>818</v>
      </c>
      <c r="D37" s="345" t="s">
        <v>297</v>
      </c>
      <c r="E37" s="347">
        <v>20</v>
      </c>
      <c r="F37" s="519"/>
      <c r="G37" s="346">
        <f>IF(OSNOVA!$B$43=1,E37*F37,"")</f>
        <v>0</v>
      </c>
    </row>
    <row r="38" spans="1:7">
      <c r="A38" s="344"/>
      <c r="B38" s="344" t="s">
        <v>205</v>
      </c>
      <c r="C38" s="249" t="s">
        <v>819</v>
      </c>
      <c r="D38" s="345" t="s">
        <v>297</v>
      </c>
      <c r="E38" s="347">
        <v>21</v>
      </c>
      <c r="F38" s="519"/>
      <c r="G38" s="346">
        <f>IF(OSNOVA!$B$43=1,E38*F38,"")</f>
        <v>0</v>
      </c>
    </row>
    <row r="39" spans="1:7">
      <c r="A39" s="344"/>
      <c r="B39" s="343"/>
      <c r="C39" s="348"/>
      <c r="D39" s="345"/>
      <c r="E39" s="347"/>
      <c r="F39" s="519"/>
      <c r="G39" s="346"/>
    </row>
    <row r="40" spans="1:7" ht="48">
      <c r="A40" s="344" t="str">
        <f>$B$33</f>
        <v>III.</v>
      </c>
      <c r="B40" s="343">
        <f>COUNT($A$35:B36)+1</f>
        <v>2</v>
      </c>
      <c r="C40" s="350" t="s">
        <v>815</v>
      </c>
      <c r="D40" s="345" t="s">
        <v>235</v>
      </c>
      <c r="E40" s="347">
        <f>191.9+0.2</f>
        <v>192.1</v>
      </c>
      <c r="F40" s="519"/>
      <c r="G40" s="346">
        <f>IF(OSNOVA!$B$43=1,E40*F40,"")</f>
        <v>0</v>
      </c>
    </row>
    <row r="41" spans="1:7">
      <c r="A41" s="344"/>
      <c r="B41" s="343"/>
      <c r="C41" s="350"/>
      <c r="D41" s="345"/>
      <c r="E41" s="347"/>
      <c r="F41" s="519"/>
      <c r="G41" s="346"/>
    </row>
    <row r="42" spans="1:7" ht="48">
      <c r="A42" s="344" t="str">
        <f>$B$33</f>
        <v>III.</v>
      </c>
      <c r="B42" s="343">
        <f>COUNT($A$35:B40)+1</f>
        <v>3</v>
      </c>
      <c r="C42" s="348" t="s">
        <v>814</v>
      </c>
      <c r="D42" s="345" t="s">
        <v>235</v>
      </c>
      <c r="E42" s="347">
        <v>0.5</v>
      </c>
      <c r="F42" s="519"/>
      <c r="G42" s="346">
        <f>IF(OSNOVA!$B$43=1,E42*F42,"")</f>
        <v>0</v>
      </c>
    </row>
    <row r="43" spans="1:7">
      <c r="A43" s="344"/>
      <c r="B43" s="343"/>
      <c r="C43" s="341"/>
      <c r="D43" s="345"/>
      <c r="E43" s="347"/>
      <c r="F43" s="519"/>
      <c r="G43" s="346"/>
    </row>
    <row r="44" spans="1:7" ht="60">
      <c r="A44" s="344" t="str">
        <f>$B$33</f>
        <v>III.</v>
      </c>
      <c r="B44" s="343">
        <f>COUNT($A$35:B42)+1</f>
        <v>4</v>
      </c>
      <c r="C44" s="348" t="s">
        <v>705</v>
      </c>
      <c r="D44" s="345" t="s">
        <v>235</v>
      </c>
      <c r="E44" s="347">
        <f>968.7-E46</f>
        <v>951.9</v>
      </c>
      <c r="F44" s="519"/>
      <c r="G44" s="346">
        <f>IF(OSNOVA!$B$43=1,E44*F44,"")</f>
        <v>0</v>
      </c>
    </row>
    <row r="45" spans="1:7">
      <c r="A45" s="344"/>
      <c r="B45" s="343"/>
      <c r="C45" s="348"/>
      <c r="D45" s="345"/>
      <c r="E45" s="347"/>
      <c r="F45" s="519"/>
      <c r="G45" s="346"/>
    </row>
    <row r="46" spans="1:7" ht="48">
      <c r="A46" s="344" t="str">
        <f>$B$33</f>
        <v>III.</v>
      </c>
      <c r="B46" s="343">
        <f>COUNT($A$35:B44)+1</f>
        <v>5</v>
      </c>
      <c r="C46" s="348" t="s">
        <v>706</v>
      </c>
      <c r="D46" s="345" t="s">
        <v>235</v>
      </c>
      <c r="E46" s="347">
        <v>16.8</v>
      </c>
      <c r="F46" s="519"/>
      <c r="G46" s="346">
        <f>IF(OSNOVA!$B$43=1,E46*F46,"")</f>
        <v>0</v>
      </c>
    </row>
    <row r="47" spans="1:7">
      <c r="A47" s="344"/>
      <c r="B47" s="343"/>
      <c r="C47" s="348"/>
      <c r="D47" s="345"/>
      <c r="E47" s="347"/>
      <c r="F47" s="519"/>
      <c r="G47" s="346"/>
    </row>
    <row r="48" spans="1:7" ht="36">
      <c r="A48" s="344" t="str">
        <f>$B$33</f>
        <v>III.</v>
      </c>
      <c r="B48" s="343">
        <f>COUNT($A$35:B46)+1</f>
        <v>6</v>
      </c>
      <c r="C48" s="350" t="s">
        <v>707</v>
      </c>
      <c r="D48" s="345" t="s">
        <v>235</v>
      </c>
      <c r="E48" s="347">
        <v>2.6</v>
      </c>
      <c r="F48" s="519"/>
      <c r="G48" s="346">
        <f>IF(OSNOVA!$B$43=1,E48*F48,"")</f>
        <v>0</v>
      </c>
    </row>
    <row r="49" spans="1:9">
      <c r="A49" s="344"/>
      <c r="B49" s="343"/>
      <c r="C49" s="348"/>
      <c r="D49" s="345"/>
      <c r="E49" s="347"/>
      <c r="F49" s="519"/>
      <c r="G49" s="346"/>
    </row>
    <row r="50" spans="1:9" ht="48">
      <c r="A50" s="344" t="str">
        <f>$B$33</f>
        <v>III.</v>
      </c>
      <c r="B50" s="343">
        <f>COUNT($A$35:B48)+1</f>
        <v>7</v>
      </c>
      <c r="C50" s="350" t="s">
        <v>708</v>
      </c>
      <c r="D50" s="345" t="s">
        <v>235</v>
      </c>
      <c r="E50" s="347">
        <v>985.2</v>
      </c>
      <c r="F50" s="519"/>
      <c r="G50" s="346">
        <f>IF(OSNOVA!$B$43=1,E50*F50,"")</f>
        <v>0</v>
      </c>
    </row>
    <row r="51" spans="1:9">
      <c r="A51" s="344"/>
      <c r="B51" s="343"/>
      <c r="C51" s="350"/>
      <c r="D51" s="345"/>
      <c r="E51" s="347"/>
      <c r="F51" s="519"/>
      <c r="G51" s="346"/>
    </row>
    <row r="52" spans="1:9" ht="36">
      <c r="A52" s="344" t="str">
        <f>$B$33</f>
        <v>III.</v>
      </c>
      <c r="B52" s="343">
        <f>COUNT($A$35:B50)+1</f>
        <v>8</v>
      </c>
      <c r="C52" s="350" t="s">
        <v>709</v>
      </c>
      <c r="D52" s="345" t="s">
        <v>235</v>
      </c>
      <c r="E52" s="347">
        <v>7.2</v>
      </c>
      <c r="F52" s="519"/>
      <c r="G52" s="346">
        <f>IF(OSNOVA!$B$43=1,E52*F52,"")</f>
        <v>0</v>
      </c>
    </row>
    <row r="53" spans="1:9">
      <c r="A53" s="344"/>
      <c r="B53" s="343"/>
      <c r="C53" s="350"/>
      <c r="D53" s="345"/>
      <c r="E53" s="347"/>
      <c r="F53" s="519"/>
      <c r="G53" s="346"/>
    </row>
    <row r="54" spans="1:9" ht="48">
      <c r="A54" s="344" t="str">
        <f>$B$33</f>
        <v>III.</v>
      </c>
      <c r="B54" s="343">
        <f>COUNT($A$35:B51)+1</f>
        <v>8</v>
      </c>
      <c r="C54" s="350" t="s">
        <v>710</v>
      </c>
      <c r="D54" s="345" t="s">
        <v>235</v>
      </c>
      <c r="E54" s="347">
        <v>988.7</v>
      </c>
      <c r="F54" s="519"/>
      <c r="G54" s="346">
        <f>IF(OSNOVA!$B$43=1,E54*F54,"")</f>
        <v>0</v>
      </c>
    </row>
    <row r="55" spans="1:9">
      <c r="A55" s="344"/>
      <c r="B55" s="343"/>
      <c r="C55" s="350"/>
      <c r="D55" s="345"/>
      <c r="E55" s="347"/>
      <c r="F55" s="519"/>
      <c r="G55" s="346"/>
    </row>
    <row r="56" spans="1:9" ht="36">
      <c r="A56" s="344" t="str">
        <f>$B$33</f>
        <v>III.</v>
      </c>
      <c r="B56" s="343">
        <f>COUNT($A$35:B55)+1</f>
        <v>10</v>
      </c>
      <c r="C56" s="350" t="s">
        <v>711</v>
      </c>
      <c r="D56" s="345" t="s">
        <v>235</v>
      </c>
      <c r="E56" s="347">
        <v>16</v>
      </c>
      <c r="F56" s="519"/>
      <c r="G56" s="346">
        <f>IF(OSNOVA!$B$43=1,E56*F56,"")</f>
        <v>0</v>
      </c>
    </row>
    <row r="57" spans="1:9">
      <c r="A57" s="344"/>
      <c r="B57" s="343"/>
      <c r="C57" s="350"/>
      <c r="D57" s="345"/>
      <c r="E57" s="347"/>
      <c r="F57" s="519"/>
      <c r="G57" s="346"/>
    </row>
    <row r="58" spans="1:9" ht="60">
      <c r="A58" s="344" t="str">
        <f>$B$33</f>
        <v>III.</v>
      </c>
      <c r="B58" s="343">
        <f>COUNT($A$35:B57)+1</f>
        <v>11</v>
      </c>
      <c r="C58" s="252" t="s">
        <v>434</v>
      </c>
      <c r="D58" s="272" t="s">
        <v>295</v>
      </c>
      <c r="E58" s="273">
        <v>36.4</v>
      </c>
      <c r="F58" s="520"/>
      <c r="G58" s="346">
        <f>IF(OSNOVA!$B$43=1,E58*F58,"")</f>
        <v>0</v>
      </c>
    </row>
    <row r="59" spans="1:9">
      <c r="A59" s="344"/>
      <c r="B59" s="343"/>
      <c r="C59" s="252"/>
      <c r="D59" s="272"/>
      <c r="E59" s="273"/>
      <c r="F59" s="520"/>
      <c r="G59" s="346"/>
    </row>
    <row r="60" spans="1:9" ht="120">
      <c r="A60" s="344" t="str">
        <f>$B$33</f>
        <v>III.</v>
      </c>
      <c r="B60" s="343">
        <f>COUNT($A$35:B59)+1</f>
        <v>12</v>
      </c>
      <c r="C60" s="280" t="s">
        <v>694</v>
      </c>
      <c r="D60" s="272" t="s">
        <v>297</v>
      </c>
      <c r="E60" s="273">
        <v>1</v>
      </c>
      <c r="F60" s="520"/>
      <c r="G60" s="346">
        <f>IF(OSNOVA!$B$43=1,E60*F60,"")</f>
        <v>0</v>
      </c>
    </row>
    <row r="61" spans="1:9">
      <c r="A61" s="344"/>
      <c r="B61" s="343"/>
      <c r="C61" s="280"/>
      <c r="D61" s="345"/>
      <c r="E61" s="347"/>
      <c r="F61" s="519"/>
      <c r="G61" s="346"/>
    </row>
    <row r="62" spans="1:9" ht="132">
      <c r="A62" s="344" t="str">
        <f>$B$33</f>
        <v>III.</v>
      </c>
      <c r="B62" s="343">
        <f>COUNT($A$35:B60)+1</f>
        <v>13</v>
      </c>
      <c r="C62" s="252" t="s">
        <v>1135</v>
      </c>
      <c r="D62" s="345" t="s">
        <v>295</v>
      </c>
      <c r="E62" s="347">
        <f>15.6+280</f>
        <v>295.60000000000002</v>
      </c>
      <c r="F62" s="519"/>
      <c r="G62" s="346">
        <f>IF(OSNOVA!$B$43=1,E62*F62,"")</f>
        <v>0</v>
      </c>
    </row>
    <row r="63" spans="1:9">
      <c r="A63" s="344"/>
      <c r="B63" s="343"/>
      <c r="C63" s="249"/>
      <c r="D63" s="345"/>
      <c r="E63" s="347"/>
      <c r="F63" s="519"/>
      <c r="G63" s="346"/>
      <c r="H63" s="347"/>
      <c r="I63" s="347"/>
    </row>
    <row r="64" spans="1:9" ht="24">
      <c r="A64" s="344" t="str">
        <f>$B$33</f>
        <v>III.</v>
      </c>
      <c r="B64" s="343">
        <f>COUNT($A$35:B63)+1</f>
        <v>14</v>
      </c>
      <c r="C64" s="348" t="s">
        <v>406</v>
      </c>
      <c r="E64" s="347"/>
      <c r="F64" s="521"/>
      <c r="H64" s="347"/>
      <c r="I64" s="347"/>
    </row>
    <row r="65" spans="1:9">
      <c r="A65" s="131"/>
      <c r="B65" s="274" t="s">
        <v>205</v>
      </c>
      <c r="C65" s="192" t="s">
        <v>1132</v>
      </c>
      <c r="D65" s="345" t="s">
        <v>296</v>
      </c>
      <c r="E65" s="347">
        <v>103734.72</v>
      </c>
      <c r="F65" s="519"/>
      <c r="G65" s="346">
        <f>IF(OSNOVA!$B$43=1,E65*F65,"")</f>
        <v>0</v>
      </c>
      <c r="H65" s="347"/>
      <c r="I65" s="347"/>
    </row>
    <row r="66" spans="1:9">
      <c r="A66" s="131"/>
      <c r="B66" s="274" t="s">
        <v>205</v>
      </c>
      <c r="C66" s="192" t="s">
        <v>1133</v>
      </c>
      <c r="D66" s="345" t="s">
        <v>296</v>
      </c>
      <c r="E66" s="347">
        <v>83124.070000000007</v>
      </c>
      <c r="F66" s="519"/>
      <c r="G66" s="346">
        <f>IF(OSNOVA!$B$43=1,E66*F66,"")</f>
        <v>0</v>
      </c>
      <c r="H66" s="347"/>
      <c r="I66" s="347"/>
    </row>
    <row r="67" spans="1:9">
      <c r="A67" s="344"/>
      <c r="B67" s="343"/>
      <c r="C67" s="192"/>
      <c r="D67" s="341"/>
      <c r="E67" s="341"/>
      <c r="F67" s="522"/>
      <c r="G67" s="341"/>
      <c r="H67" s="347"/>
      <c r="I67" s="347"/>
    </row>
    <row r="68" spans="1:9" ht="24">
      <c r="A68" s="344" t="str">
        <f>$B$33</f>
        <v>III.</v>
      </c>
      <c r="B68" s="343">
        <f>COUNT($A$35:B67)+1</f>
        <v>15</v>
      </c>
      <c r="C68" s="348" t="s">
        <v>1134</v>
      </c>
      <c r="D68" s="345" t="s">
        <v>296</v>
      </c>
      <c r="E68" s="347">
        <v>205289.79</v>
      </c>
      <c r="F68" s="519"/>
      <c r="G68" s="346">
        <f>IF(OSNOVA!$B$43=1,E68*F68,"")</f>
        <v>0</v>
      </c>
      <c r="H68" s="347"/>
      <c r="I68" s="347"/>
    </row>
    <row r="69" spans="1:9">
      <c r="A69" s="344"/>
      <c r="B69" s="343"/>
      <c r="C69" s="348"/>
      <c r="D69" s="345"/>
      <c r="E69" s="347"/>
      <c r="F69" s="346"/>
      <c r="G69" s="346"/>
      <c r="H69" s="347"/>
      <c r="I69" s="347"/>
    </row>
    <row r="70" spans="1:9" ht="13.5" thickBot="1">
      <c r="A70" s="133"/>
      <c r="B70" s="130"/>
      <c r="C70" s="242"/>
      <c r="D70" s="214"/>
      <c r="E70" s="126" t="str">
        <f>CONCATENATE(B33," ",C33," - SKUPAJ:")</f>
        <v>III. Betonska dela - SKUPAJ:</v>
      </c>
      <c r="F70" s="215"/>
      <c r="G70" s="216">
        <f>IF(OSNOVA!$B$43=1,SUM(G34:G69),"")</f>
        <v>0</v>
      </c>
      <c r="H70" s="347"/>
      <c r="I70" s="347"/>
    </row>
    <row r="73" spans="1:9" ht="15">
      <c r="C73" s="337"/>
    </row>
    <row r="75" spans="1:9">
      <c r="E75" s="347"/>
    </row>
  </sheetData>
  <sheetProtection algorithmName="SHA-512" hashValue="b3MjVlTlG8xd7jx6q7vB9AuclhYQHqagr/jBqtJ6HmHmBfe42pbGYf7fx1TZuekvSWslERyYc+D7mnh20DYxyw==" saltValue="S3HUeVpW+IneN62kKJ/h2A==" spinCount="100000" sheet="1" objects="1" scenarios="1"/>
  <mergeCells count="24">
    <mergeCell ref="C27:G27"/>
    <mergeCell ref="C28:G28"/>
    <mergeCell ref="C15:G15"/>
    <mergeCell ref="C19:G19"/>
    <mergeCell ref="C23:G23"/>
    <mergeCell ref="C22:G22"/>
    <mergeCell ref="C24:G24"/>
    <mergeCell ref="C20:G20"/>
    <mergeCell ref="I6:I7"/>
    <mergeCell ref="C16:G16"/>
    <mergeCell ref="C17:G17"/>
    <mergeCell ref="C12:G12"/>
    <mergeCell ref="C13:G13"/>
    <mergeCell ref="C14:G14"/>
    <mergeCell ref="C10:G10"/>
    <mergeCell ref="H6:H30"/>
    <mergeCell ref="C9:G9"/>
    <mergeCell ref="C11:G11"/>
    <mergeCell ref="C21:G21"/>
    <mergeCell ref="C25:G25"/>
    <mergeCell ref="C26:G26"/>
    <mergeCell ref="C18:G18"/>
    <mergeCell ref="C7:G7"/>
    <mergeCell ref="C8:G8"/>
  </mergeCells>
  <phoneticPr fontId="0" type="noConversion"/>
  <pageMargins left="0.98425196850393704" right="0.39370078740157483" top="0.98425196850393704" bottom="0.74803149606299213" header="0" footer="0.39370078740157483"/>
  <pageSetup paperSize="9" firstPageNumber="0" orientation="portrait" horizontalDpi="300" verticalDpi="300" r:id="rId1"/>
  <headerFooter alignWithMargins="0">
    <oddHeader xml:space="preserve">&amp;L
</oddHeader>
    <oddFooter>&amp;C&amp;6 &amp; List: &amp;A&amp;L&amp;9&amp;R&amp;R &amp; &amp;9 &amp; List: &amp;A_x000D_&amp;R &amp; &amp;9 &amp; Stran: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2"/>
  <dimension ref="A1:L99"/>
  <sheetViews>
    <sheetView view="pageBreakPreview" topLeftCell="A8" zoomScale="120" zoomScaleNormal="100" zoomScaleSheetLayoutView="120" workbookViewId="0">
      <selection activeCell="J24" sqref="J24"/>
    </sheetView>
  </sheetViews>
  <sheetFormatPr defaultRowHeight="12.75"/>
  <cols>
    <col min="1" max="1" width="2.5703125" style="361" customWidth="1"/>
    <col min="2" max="2" width="4.42578125" style="361" customWidth="1"/>
    <col min="3" max="3" width="43.7109375" style="466" customWidth="1"/>
    <col min="4" max="4" width="6.28515625" style="467" customWidth="1"/>
    <col min="5" max="5" width="8" style="468" customWidth="1"/>
    <col min="6" max="6" width="9.5703125" style="469" customWidth="1"/>
    <col min="7" max="7" width="13.85546875" style="469" customWidth="1"/>
    <col min="8" max="8" width="16.7109375" style="358" customWidth="1"/>
    <col min="9" max="9" width="9.85546875" style="358" customWidth="1"/>
    <col min="10" max="10" width="2.5703125" style="358" bestFit="1" customWidth="1"/>
    <col min="11" max="11" width="9.140625" style="358"/>
    <col min="12" max="12" width="9" style="358" customWidth="1"/>
    <col min="13" max="16384" width="9.140625" style="358"/>
  </cols>
  <sheetData>
    <row r="1" spans="1:9" s="367" customFormat="1" ht="18">
      <c r="A1" s="452" t="str">
        <f>+OSNOVA!A2</f>
        <v>POPIS DEL</v>
      </c>
      <c r="C1" s="452"/>
      <c r="D1" s="453"/>
      <c r="E1" s="454"/>
      <c r="F1" s="455"/>
      <c r="G1" s="455"/>
      <c r="H1" s="457"/>
    </row>
    <row r="2" spans="1:9" s="367" customFormat="1" ht="18">
      <c r="A2" s="452"/>
      <c r="B2" s="452"/>
      <c r="C2" s="452"/>
      <c r="D2" s="453"/>
      <c r="E2" s="454"/>
      <c r="F2" s="455"/>
      <c r="G2" s="455"/>
      <c r="H2" s="457"/>
    </row>
    <row r="3" spans="1:9" s="367" customFormat="1" ht="18">
      <c r="A3" s="452" t="str">
        <f>+OZN</f>
        <v>3.</v>
      </c>
      <c r="C3" s="452" t="str">
        <f>+DEL</f>
        <v>GRADBENOOBRTNIŠKA DELA</v>
      </c>
      <c r="D3" s="453"/>
      <c r="E3" s="454"/>
      <c r="F3" s="455"/>
      <c r="G3" s="455"/>
      <c r="H3" s="457"/>
    </row>
    <row r="4" spans="1:9" s="367" customFormat="1" ht="18">
      <c r="A4" s="452"/>
      <c r="B4" s="456"/>
      <c r="C4" s="452"/>
      <c r="D4" s="453"/>
      <c r="E4" s="454"/>
      <c r="F4" s="455"/>
      <c r="G4" s="455"/>
      <c r="H4" s="370"/>
      <c r="I4" s="457"/>
    </row>
    <row r="5" spans="1:9" s="465" customFormat="1" ht="18">
      <c r="A5" s="458" t="str">
        <f>OSNOVA!G31</f>
        <v>A.</v>
      </c>
      <c r="B5" s="459"/>
      <c r="C5" s="460" t="str">
        <f>OSNOVA!H31</f>
        <v>GRADBENA DELA</v>
      </c>
      <c r="D5" s="461"/>
      <c r="E5" s="462"/>
      <c r="F5" s="463"/>
      <c r="G5" s="463"/>
      <c r="H5" s="523"/>
      <c r="I5" s="464"/>
    </row>
    <row r="6" spans="1:9" ht="14.25" customHeight="1">
      <c r="A6" s="357" t="s">
        <v>192</v>
      </c>
      <c r="B6" s="357"/>
      <c r="H6" s="593"/>
      <c r="I6" s="364"/>
    </row>
    <row r="7" spans="1:9" ht="49.5" customHeight="1">
      <c r="B7" s="524" t="s">
        <v>205</v>
      </c>
      <c r="C7" s="591" t="s">
        <v>83</v>
      </c>
      <c r="D7" s="591"/>
      <c r="E7" s="591"/>
      <c r="F7" s="591"/>
      <c r="G7" s="591"/>
      <c r="H7" s="593"/>
      <c r="I7" s="364"/>
    </row>
    <row r="8" spans="1:9">
      <c r="B8" s="524" t="s">
        <v>205</v>
      </c>
      <c r="C8" s="592" t="s">
        <v>84</v>
      </c>
      <c r="D8" s="592"/>
      <c r="E8" s="592"/>
      <c r="F8" s="592"/>
      <c r="G8" s="592"/>
      <c r="H8" s="593"/>
      <c r="I8" s="364"/>
    </row>
    <row r="9" spans="1:9" ht="60.75" customHeight="1">
      <c r="B9" s="524" t="s">
        <v>205</v>
      </c>
      <c r="C9" s="591" t="s">
        <v>125</v>
      </c>
      <c r="D9" s="591"/>
      <c r="E9" s="591"/>
      <c r="F9" s="591"/>
      <c r="G9" s="591"/>
      <c r="H9" s="593"/>
      <c r="I9" s="364"/>
    </row>
    <row r="10" spans="1:9" ht="12.75" customHeight="1">
      <c r="B10" s="525"/>
      <c r="C10" s="590" t="s">
        <v>162</v>
      </c>
      <c r="D10" s="590"/>
      <c r="E10" s="590"/>
      <c r="F10" s="590"/>
      <c r="G10" s="590"/>
      <c r="H10" s="593"/>
      <c r="I10" s="364"/>
    </row>
    <row r="11" spans="1:9" ht="12.75" customHeight="1">
      <c r="B11" s="525" t="s">
        <v>205</v>
      </c>
      <c r="C11" s="594" t="s">
        <v>85</v>
      </c>
      <c r="D11" s="594"/>
      <c r="E11" s="594"/>
      <c r="F11" s="594"/>
      <c r="G11" s="594"/>
      <c r="H11" s="593"/>
      <c r="I11" s="364"/>
    </row>
    <row r="12" spans="1:9" ht="12.75" customHeight="1">
      <c r="B12" s="525" t="s">
        <v>205</v>
      </c>
      <c r="C12" s="592" t="s">
        <v>51</v>
      </c>
      <c r="D12" s="592"/>
      <c r="E12" s="592"/>
      <c r="F12" s="592"/>
      <c r="G12" s="592"/>
      <c r="H12" s="593"/>
      <c r="I12" s="364"/>
    </row>
    <row r="13" spans="1:9" ht="12.75" customHeight="1">
      <c r="B13" s="525" t="s">
        <v>205</v>
      </c>
      <c r="C13" s="592" t="s">
        <v>52</v>
      </c>
      <c r="D13" s="592"/>
      <c r="E13" s="592"/>
      <c r="F13" s="592"/>
      <c r="G13" s="592"/>
      <c r="H13" s="593"/>
      <c r="I13" s="364"/>
    </row>
    <row r="14" spans="1:9" ht="12.75" customHeight="1">
      <c r="B14" s="525" t="s">
        <v>205</v>
      </c>
      <c r="C14" s="592" t="s">
        <v>384</v>
      </c>
      <c r="D14" s="592"/>
      <c r="E14" s="592"/>
      <c r="F14" s="592"/>
      <c r="G14" s="592"/>
      <c r="H14" s="593"/>
      <c r="I14" s="364"/>
    </row>
    <row r="15" spans="1:9">
      <c r="C15" s="470"/>
      <c r="D15" s="471"/>
      <c r="E15" s="472"/>
      <c r="F15" s="471"/>
      <c r="G15" s="471"/>
      <c r="H15" s="593"/>
      <c r="I15" s="364"/>
    </row>
    <row r="16" spans="1:9" ht="12.75" customHeight="1">
      <c r="A16" s="357" t="s">
        <v>200</v>
      </c>
      <c r="B16" s="357"/>
      <c r="C16" s="473"/>
      <c r="D16" s="471"/>
      <c r="E16" s="472"/>
      <c r="F16" s="471"/>
      <c r="G16" s="471"/>
      <c r="H16" s="593"/>
      <c r="I16" s="474"/>
    </row>
    <row r="17" spans="1:12" s="381" customFormat="1">
      <c r="A17" s="380" t="s">
        <v>65</v>
      </c>
      <c r="B17" s="380"/>
      <c r="C17" s="475" t="s">
        <v>66</v>
      </c>
      <c r="D17" s="476" t="s">
        <v>67</v>
      </c>
      <c r="E17" s="477" t="s">
        <v>291</v>
      </c>
      <c r="F17" s="478" t="s">
        <v>292</v>
      </c>
      <c r="G17" s="478" t="s">
        <v>293</v>
      </c>
      <c r="I17" s="358"/>
      <c r="K17" s="385"/>
      <c r="L17" s="385"/>
    </row>
    <row r="18" spans="1:12">
      <c r="C18" s="479"/>
      <c r="G18" s="480"/>
    </row>
    <row r="19" spans="1:12" s="488" customFormat="1" ht="16.5" thickBot="1">
      <c r="A19" s="481"/>
      <c r="B19" s="482" t="s">
        <v>238</v>
      </c>
      <c r="C19" s="526" t="s">
        <v>91</v>
      </c>
      <c r="D19" s="484"/>
      <c r="E19" s="485"/>
      <c r="F19" s="486"/>
      <c r="G19" s="487"/>
    </row>
    <row r="20" spans="1:12">
      <c r="A20" s="489"/>
      <c r="B20" s="490"/>
      <c r="C20" s="479"/>
      <c r="G20" s="480"/>
    </row>
    <row r="21" spans="1:12" ht="48">
      <c r="A21" s="491" t="str">
        <f>$B$19</f>
        <v>IV.</v>
      </c>
      <c r="B21" s="492">
        <f>1</f>
        <v>1</v>
      </c>
      <c r="C21" s="500" t="s">
        <v>381</v>
      </c>
      <c r="D21" s="497" t="s">
        <v>236</v>
      </c>
      <c r="E21" s="498">
        <v>110.5</v>
      </c>
      <c r="F21" s="519"/>
      <c r="G21" s="499">
        <f>IF(OSNOVA!$B$43=1,E21*F21,"")</f>
        <v>0</v>
      </c>
    </row>
    <row r="22" spans="1:12">
      <c r="A22" s="491"/>
      <c r="B22" s="492"/>
      <c r="C22" s="500"/>
      <c r="D22" s="497"/>
      <c r="E22" s="498"/>
      <c r="F22" s="519"/>
      <c r="G22" s="499"/>
    </row>
    <row r="23" spans="1:12" ht="48">
      <c r="A23" s="491" t="str">
        <f>$B$19</f>
        <v>IV.</v>
      </c>
      <c r="B23" s="492">
        <f>COUNT($A$21:B22)+1</f>
        <v>2</v>
      </c>
      <c r="C23" s="500" t="s">
        <v>500</v>
      </c>
      <c r="D23" s="497" t="s">
        <v>236</v>
      </c>
      <c r="E23" s="498">
        <v>2976.9</v>
      </c>
      <c r="F23" s="519"/>
      <c r="G23" s="499">
        <f>IF(OSNOVA!$B$43=1,E23*F23,"")</f>
        <v>0</v>
      </c>
    </row>
    <row r="24" spans="1:12">
      <c r="A24" s="491"/>
      <c r="B24" s="492"/>
      <c r="C24" s="527"/>
      <c r="D24" s="497"/>
      <c r="E24" s="498"/>
      <c r="F24" s="519"/>
      <c r="G24" s="499"/>
    </row>
    <row r="25" spans="1:12" ht="48">
      <c r="A25" s="491" t="str">
        <f>$B$19</f>
        <v>IV.</v>
      </c>
      <c r="B25" s="492">
        <f>COUNT($A$21:B24)+1</f>
        <v>3</v>
      </c>
      <c r="C25" s="528" t="s">
        <v>383</v>
      </c>
      <c r="D25" s="497" t="s">
        <v>236</v>
      </c>
      <c r="E25" s="498">
        <f>'Zidarska dela'!E60+'Zidarska dela'!E62+'Zidarska dela'!E64</f>
        <v>3349</v>
      </c>
      <c r="F25" s="519"/>
      <c r="G25" s="499">
        <f>IF(OSNOVA!$B$43=1,E25*F25,"")</f>
        <v>0</v>
      </c>
    </row>
    <row r="26" spans="1:12">
      <c r="A26" s="491"/>
      <c r="B26" s="492"/>
      <c r="C26" s="527"/>
      <c r="D26" s="497"/>
      <c r="E26" s="498"/>
      <c r="F26" s="519"/>
      <c r="G26" s="499"/>
    </row>
    <row r="27" spans="1:12" ht="24">
      <c r="A27" s="491" t="str">
        <f>$B$19</f>
        <v>IV.</v>
      </c>
      <c r="B27" s="492">
        <f>COUNT($A$21:B26)+1</f>
        <v>4</v>
      </c>
      <c r="C27" s="500" t="s">
        <v>499</v>
      </c>
      <c r="D27" s="497" t="s">
        <v>235</v>
      </c>
      <c r="E27" s="498">
        <v>135.69999999999999</v>
      </c>
      <c r="F27" s="519"/>
      <c r="G27" s="499">
        <f>IF(OSNOVA!$B$43=1,E27*F27,"")</f>
        <v>0</v>
      </c>
    </row>
    <row r="28" spans="1:12">
      <c r="A28" s="491"/>
      <c r="B28" s="492"/>
      <c r="C28" s="527"/>
      <c r="D28" s="497"/>
      <c r="E28" s="498"/>
      <c r="F28" s="519"/>
      <c r="G28" s="499"/>
    </row>
    <row r="29" spans="1:12" ht="48">
      <c r="A29" s="491" t="str">
        <f>$B$19</f>
        <v>IV.</v>
      </c>
      <c r="B29" s="492">
        <f>COUNT($A$21:B28)+1</f>
        <v>5</v>
      </c>
      <c r="C29" s="527" t="s">
        <v>816</v>
      </c>
      <c r="D29" s="497" t="s">
        <v>236</v>
      </c>
      <c r="E29" s="498">
        <v>3.2</v>
      </c>
      <c r="F29" s="519"/>
      <c r="G29" s="499">
        <f>IF(OSNOVA!$B$43=1,E29*F29,"")</f>
        <v>0</v>
      </c>
    </row>
    <row r="30" spans="1:12">
      <c r="A30" s="491"/>
      <c r="B30" s="492"/>
      <c r="C30" s="527"/>
      <c r="D30" s="497"/>
      <c r="E30" s="498"/>
      <c r="F30" s="519"/>
      <c r="G30" s="499"/>
    </row>
    <row r="31" spans="1:12" ht="36">
      <c r="A31" s="491" t="str">
        <f>$B$19</f>
        <v>IV.</v>
      </c>
      <c r="B31" s="492">
        <f>COUNT($A$21:B30)+1</f>
        <v>6</v>
      </c>
      <c r="C31" s="527" t="s">
        <v>493</v>
      </c>
      <c r="D31" s="497" t="s">
        <v>236</v>
      </c>
      <c r="E31" s="498">
        <v>197.1</v>
      </c>
      <c r="F31" s="519"/>
      <c r="G31" s="499">
        <f>IF(OSNOVA!$B$43=1,E31*F31,"")</f>
        <v>0</v>
      </c>
    </row>
    <row r="32" spans="1:12">
      <c r="A32" s="491"/>
      <c r="B32" s="492"/>
      <c r="C32" s="527"/>
      <c r="D32" s="497"/>
      <c r="E32" s="498"/>
      <c r="F32" s="519"/>
      <c r="G32" s="499"/>
    </row>
    <row r="33" spans="1:7" ht="36">
      <c r="A33" s="491" t="str">
        <f>$B$19</f>
        <v>IV.</v>
      </c>
      <c r="B33" s="492">
        <f>COUNT($A$21:B32)+1</f>
        <v>7</v>
      </c>
      <c r="C33" s="527" t="s">
        <v>542</v>
      </c>
      <c r="D33" s="497" t="s">
        <v>295</v>
      </c>
      <c r="E33" s="498">
        <v>25.5</v>
      </c>
      <c r="F33" s="519"/>
      <c r="G33" s="499">
        <f>IF(OSNOVA!$B$43=1,E33*F33,"")</f>
        <v>0</v>
      </c>
    </row>
    <row r="34" spans="1:7">
      <c r="A34" s="491"/>
      <c r="B34" s="492"/>
      <c r="C34" s="529"/>
      <c r="D34" s="358"/>
      <c r="E34" s="358"/>
      <c r="F34" s="522"/>
      <c r="G34" s="358"/>
    </row>
    <row r="35" spans="1:7" ht="48">
      <c r="A35" s="491" t="str">
        <f>$B$19</f>
        <v>IV.</v>
      </c>
      <c r="B35" s="492">
        <f>COUNT($A$21:B34)+1</f>
        <v>8</v>
      </c>
      <c r="C35" s="500" t="s">
        <v>435</v>
      </c>
      <c r="D35" s="497" t="s">
        <v>236</v>
      </c>
      <c r="E35" s="498">
        <v>9710.9</v>
      </c>
      <c r="F35" s="519"/>
      <c r="G35" s="499">
        <f>IF(OSNOVA!$B$43=1,E35*F35,"")</f>
        <v>0</v>
      </c>
    </row>
    <row r="36" spans="1:7">
      <c r="A36" s="491"/>
      <c r="B36" s="492"/>
      <c r="C36" s="500"/>
      <c r="D36" s="497"/>
      <c r="E36" s="498"/>
      <c r="F36" s="519"/>
      <c r="G36" s="499"/>
    </row>
    <row r="37" spans="1:7" ht="48">
      <c r="A37" s="491" t="str">
        <f>$B$19</f>
        <v>IV.</v>
      </c>
      <c r="B37" s="492">
        <f>COUNT($A$21:B36)+1</f>
        <v>9</v>
      </c>
      <c r="C37" s="500" t="s">
        <v>539</v>
      </c>
      <c r="D37" s="497" t="s">
        <v>236</v>
      </c>
      <c r="E37" s="498">
        <v>283.7</v>
      </c>
      <c r="F37" s="519"/>
      <c r="G37" s="499">
        <f>IF(OSNOVA!$B$43=1,E37*F37,"")</f>
        <v>0</v>
      </c>
    </row>
    <row r="38" spans="1:7">
      <c r="A38" s="491"/>
      <c r="B38" s="492"/>
      <c r="C38" s="527"/>
      <c r="D38" s="497"/>
      <c r="E38" s="498"/>
      <c r="F38" s="519"/>
      <c r="G38" s="499"/>
    </row>
    <row r="39" spans="1:7" ht="36">
      <c r="A39" s="491" t="str">
        <f>$B$19</f>
        <v>IV.</v>
      </c>
      <c r="B39" s="492">
        <f>COUNT($A$21:B38)+1</f>
        <v>10</v>
      </c>
      <c r="C39" s="500" t="s">
        <v>540</v>
      </c>
      <c r="D39" s="497" t="s">
        <v>236</v>
      </c>
      <c r="E39" s="498">
        <v>58.9</v>
      </c>
      <c r="F39" s="519"/>
      <c r="G39" s="499">
        <f>IF(OSNOVA!$B$43=1,E39*F39,"")</f>
        <v>0</v>
      </c>
    </row>
    <row r="40" spans="1:7">
      <c r="A40" s="491"/>
      <c r="B40" s="492"/>
      <c r="C40" s="527"/>
      <c r="D40" s="497"/>
      <c r="E40" s="498"/>
      <c r="F40" s="519"/>
      <c r="G40" s="499"/>
    </row>
    <row r="41" spans="1:7" ht="24">
      <c r="A41" s="491" t="str">
        <f>$B$19</f>
        <v>IV.</v>
      </c>
      <c r="B41" s="492">
        <f>COUNT($A$21:B40)+1</f>
        <v>11</v>
      </c>
      <c r="C41" s="527" t="s">
        <v>436</v>
      </c>
      <c r="D41" s="497" t="s">
        <v>236</v>
      </c>
      <c r="E41" s="498">
        <v>3461.8</v>
      </c>
      <c r="F41" s="519"/>
      <c r="G41" s="499">
        <f>IF(OSNOVA!$B$43=1,E41*F41,"")</f>
        <v>0</v>
      </c>
    </row>
    <row r="42" spans="1:7">
      <c r="A42" s="491"/>
      <c r="B42" s="492"/>
      <c r="C42" s="527"/>
      <c r="D42" s="497"/>
      <c r="E42" s="498"/>
      <c r="F42" s="519"/>
      <c r="G42" s="499"/>
    </row>
    <row r="43" spans="1:7" ht="36">
      <c r="A43" s="491" t="str">
        <f>$B$19</f>
        <v>IV.</v>
      </c>
      <c r="B43" s="492">
        <f>COUNT($A$21:B42)+1</f>
        <v>12</v>
      </c>
      <c r="C43" s="529" t="s">
        <v>543</v>
      </c>
      <c r="D43" s="497" t="s">
        <v>295</v>
      </c>
      <c r="E43" s="498">
        <v>1004.6</v>
      </c>
      <c r="F43" s="519"/>
      <c r="G43" s="499">
        <f>IF(OSNOVA!$B$43=1,E43*F43,"")</f>
        <v>0</v>
      </c>
    </row>
    <row r="44" spans="1:7">
      <c r="A44" s="491"/>
      <c r="B44" s="492"/>
      <c r="C44" s="529"/>
      <c r="D44" s="497"/>
      <c r="E44" s="498"/>
      <c r="F44" s="519"/>
      <c r="G44" s="499"/>
    </row>
    <row r="45" spans="1:7" ht="36">
      <c r="A45" s="491" t="str">
        <f>$B$19</f>
        <v>IV.</v>
      </c>
      <c r="B45" s="492">
        <f>COUNT($A$21:B43)+1</f>
        <v>13</v>
      </c>
      <c r="C45" s="529" t="s">
        <v>541</v>
      </c>
      <c r="D45" s="497" t="s">
        <v>295</v>
      </c>
      <c r="E45" s="498">
        <v>202.8</v>
      </c>
      <c r="F45" s="519"/>
      <c r="G45" s="499">
        <f>IF(OSNOVA!$B$43=1,E45*F45,"")</f>
        <v>0</v>
      </c>
    </row>
    <row r="46" spans="1:7">
      <c r="A46" s="491"/>
      <c r="B46" s="492"/>
      <c r="C46" s="529"/>
      <c r="D46" s="497"/>
      <c r="E46" s="498"/>
      <c r="F46" s="519"/>
      <c r="G46" s="499"/>
    </row>
    <row r="47" spans="1:7" ht="36">
      <c r="A47" s="491" t="str">
        <f>$B$19</f>
        <v>IV.</v>
      </c>
      <c r="B47" s="492">
        <f>COUNT($A$21:B46)+1</f>
        <v>14</v>
      </c>
      <c r="C47" s="529" t="s">
        <v>621</v>
      </c>
      <c r="D47" s="497" t="s">
        <v>236</v>
      </c>
      <c r="E47" s="498">
        <v>80</v>
      </c>
      <c r="F47" s="519"/>
      <c r="G47" s="499">
        <f>IF(OSNOVA!$B$43=1,E47*F47,"")</f>
        <v>0</v>
      </c>
    </row>
    <row r="48" spans="1:7">
      <c r="A48" s="491"/>
      <c r="B48" s="492"/>
      <c r="C48" s="527"/>
      <c r="D48" s="497"/>
      <c r="E48" s="498"/>
      <c r="F48" s="519"/>
      <c r="G48" s="499"/>
    </row>
    <row r="49" spans="1:7" ht="48">
      <c r="A49" s="491" t="str">
        <f>$B$19</f>
        <v>IV.</v>
      </c>
      <c r="B49" s="492">
        <f>COUNT($A$21:B48)+1</f>
        <v>15</v>
      </c>
      <c r="C49" s="500" t="s">
        <v>437</v>
      </c>
      <c r="D49" s="497" t="s">
        <v>236</v>
      </c>
      <c r="E49" s="498">
        <v>113.8</v>
      </c>
      <c r="F49" s="519"/>
      <c r="G49" s="499">
        <f>IF(OSNOVA!$B$43=1,E49*F49,"")</f>
        <v>0</v>
      </c>
    </row>
    <row r="50" spans="1:7">
      <c r="A50" s="491"/>
      <c r="B50" s="492"/>
      <c r="C50" s="500"/>
      <c r="D50" s="497"/>
      <c r="E50" s="498"/>
      <c r="F50" s="519"/>
      <c r="G50" s="499"/>
    </row>
    <row r="51" spans="1:7" ht="36">
      <c r="A51" s="491" t="str">
        <f>$B$19</f>
        <v>IV.</v>
      </c>
      <c r="B51" s="492">
        <f>COUNT($A$21:B50)+1</f>
        <v>16</v>
      </c>
      <c r="C51" s="500" t="s">
        <v>503</v>
      </c>
      <c r="D51" s="497" t="s">
        <v>236</v>
      </c>
      <c r="E51" s="498">
        <v>149.4</v>
      </c>
      <c r="F51" s="519"/>
      <c r="G51" s="499">
        <f>IF(OSNOVA!$B$43=1,E51*F51,"")</f>
        <v>0</v>
      </c>
    </row>
    <row r="52" spans="1:7">
      <c r="A52" s="491"/>
      <c r="B52" s="492"/>
      <c r="C52" s="500"/>
      <c r="D52" s="497"/>
      <c r="E52" s="498"/>
      <c r="F52" s="519"/>
      <c r="G52" s="499"/>
    </row>
    <row r="53" spans="1:7" ht="48">
      <c r="A53" s="491" t="str">
        <f>$B$19</f>
        <v>IV.</v>
      </c>
      <c r="B53" s="492">
        <f>COUNT($A$21:B52)+1</f>
        <v>17</v>
      </c>
      <c r="C53" s="527" t="s">
        <v>1079</v>
      </c>
      <c r="D53" s="497"/>
      <c r="E53" s="498"/>
      <c r="F53" s="519"/>
      <c r="G53" s="499"/>
    </row>
    <row r="54" spans="1:7">
      <c r="A54" s="491"/>
      <c r="B54" s="530" t="s">
        <v>205</v>
      </c>
      <c r="C54" s="496" t="s">
        <v>380</v>
      </c>
      <c r="D54" s="497" t="s">
        <v>297</v>
      </c>
      <c r="E54" s="498">
        <v>3</v>
      </c>
      <c r="F54" s="519"/>
      <c r="G54" s="499">
        <f>IF(OSNOVA!$B$43=1,E54*F54,"")</f>
        <v>0</v>
      </c>
    </row>
    <row r="55" spans="1:7">
      <c r="A55" s="491"/>
      <c r="B55" s="530" t="s">
        <v>205</v>
      </c>
      <c r="C55" s="496" t="s">
        <v>378</v>
      </c>
      <c r="D55" s="497" t="s">
        <v>297</v>
      </c>
      <c r="E55" s="498">
        <v>3</v>
      </c>
      <c r="F55" s="519"/>
      <c r="G55" s="499">
        <f>IF(OSNOVA!$B$43=1,E55*F55,"")</f>
        <v>0</v>
      </c>
    </row>
    <row r="56" spans="1:7">
      <c r="A56" s="491"/>
      <c r="B56" s="530" t="s">
        <v>205</v>
      </c>
      <c r="C56" s="496" t="s">
        <v>400</v>
      </c>
      <c r="D56" s="497" t="s">
        <v>297</v>
      </c>
      <c r="E56" s="498">
        <v>1</v>
      </c>
      <c r="F56" s="519"/>
      <c r="G56" s="499">
        <f>IF(OSNOVA!$B$43=1,E56*F56,"")</f>
        <v>0</v>
      </c>
    </row>
    <row r="57" spans="1:7">
      <c r="A57" s="491"/>
      <c r="B57" s="492"/>
      <c r="C57" s="500"/>
      <c r="D57" s="497"/>
      <c r="E57" s="498"/>
      <c r="F57" s="519"/>
      <c r="G57" s="499"/>
    </row>
    <row r="58" spans="1:7" ht="60">
      <c r="A58" s="491" t="str">
        <f>$B$19</f>
        <v>IV.</v>
      </c>
      <c r="B58" s="492">
        <f>COUNT($A$21:B57)+1</f>
        <v>18</v>
      </c>
      <c r="C58" s="527" t="s">
        <v>514</v>
      </c>
      <c r="D58" s="497"/>
      <c r="E58" s="498"/>
      <c r="F58" s="519"/>
      <c r="G58" s="499"/>
    </row>
    <row r="59" spans="1:7">
      <c r="A59" s="491"/>
      <c r="B59" s="530" t="s">
        <v>205</v>
      </c>
      <c r="C59" s="496" t="s">
        <v>401</v>
      </c>
      <c r="D59" s="497" t="s">
        <v>297</v>
      </c>
      <c r="E59" s="498">
        <f>2+2</f>
        <v>4</v>
      </c>
      <c r="F59" s="519"/>
      <c r="G59" s="499">
        <f>IF(OSNOVA!$B$43=1,E59*F59,"")</f>
        <v>0</v>
      </c>
    </row>
    <row r="60" spans="1:7">
      <c r="A60" s="491"/>
      <c r="B60" s="530" t="s">
        <v>205</v>
      </c>
      <c r="C60" s="496" t="s">
        <v>1080</v>
      </c>
      <c r="D60" s="497" t="s">
        <v>297</v>
      </c>
      <c r="E60" s="498">
        <f>6+2</f>
        <v>8</v>
      </c>
      <c r="F60" s="519"/>
      <c r="G60" s="499">
        <f>IF(OSNOVA!$B$43=1,E60*F60,"")</f>
        <v>0</v>
      </c>
    </row>
    <row r="61" spans="1:7">
      <c r="A61" s="491"/>
      <c r="B61" s="530" t="s">
        <v>205</v>
      </c>
      <c r="C61" s="496" t="s">
        <v>380</v>
      </c>
      <c r="D61" s="497" t="s">
        <v>297</v>
      </c>
      <c r="E61" s="498">
        <f>47+5</f>
        <v>52</v>
      </c>
      <c r="F61" s="519"/>
      <c r="G61" s="499">
        <f>IF(OSNOVA!$B$43=1,E61*F61,"")</f>
        <v>0</v>
      </c>
    </row>
    <row r="62" spans="1:7">
      <c r="A62" s="491"/>
      <c r="B62" s="530" t="s">
        <v>205</v>
      </c>
      <c r="C62" s="496" t="s">
        <v>378</v>
      </c>
      <c r="D62" s="497" t="s">
        <v>297</v>
      </c>
      <c r="E62" s="498">
        <f>46+5</f>
        <v>51</v>
      </c>
      <c r="F62" s="519"/>
      <c r="G62" s="499">
        <f>IF(OSNOVA!$B$43=1,E62*F62,"")</f>
        <v>0</v>
      </c>
    </row>
    <row r="63" spans="1:7">
      <c r="A63" s="491"/>
      <c r="B63" s="530" t="s">
        <v>205</v>
      </c>
      <c r="C63" s="496" t="s">
        <v>400</v>
      </c>
      <c r="D63" s="497" t="s">
        <v>297</v>
      </c>
      <c r="E63" s="498">
        <f>25+4</f>
        <v>29</v>
      </c>
      <c r="F63" s="519"/>
      <c r="G63" s="499">
        <f>IF(OSNOVA!$B$43=1,E63*F63,"")</f>
        <v>0</v>
      </c>
    </row>
    <row r="64" spans="1:7">
      <c r="A64" s="491"/>
      <c r="B64" s="530" t="s">
        <v>205</v>
      </c>
      <c r="C64" s="496" t="s">
        <v>510</v>
      </c>
      <c r="D64" s="497" t="s">
        <v>297</v>
      </c>
      <c r="E64" s="498">
        <v>1</v>
      </c>
      <c r="F64" s="519"/>
      <c r="G64" s="499">
        <f>IF(OSNOVA!$B$43=1,E64*F64,"")</f>
        <v>0</v>
      </c>
    </row>
    <row r="65" spans="1:8">
      <c r="A65" s="491"/>
      <c r="B65" s="530" t="s">
        <v>205</v>
      </c>
      <c r="C65" s="496" t="s">
        <v>511</v>
      </c>
      <c r="D65" s="497" t="s">
        <v>297</v>
      </c>
      <c r="E65" s="498">
        <v>3</v>
      </c>
      <c r="F65" s="519"/>
      <c r="G65" s="499">
        <f>IF(OSNOVA!$B$43=1,E65*F65,"")</f>
        <v>0</v>
      </c>
    </row>
    <row r="66" spans="1:8">
      <c r="A66" s="491"/>
      <c r="B66" s="530" t="s">
        <v>205</v>
      </c>
      <c r="C66" s="496" t="s">
        <v>407</v>
      </c>
      <c r="D66" s="497" t="s">
        <v>297</v>
      </c>
      <c r="E66" s="498">
        <f>12+69+10</f>
        <v>91</v>
      </c>
      <c r="F66" s="519"/>
      <c r="G66" s="499">
        <f>IF(OSNOVA!$B$43=1,E66*F66,"")</f>
        <v>0</v>
      </c>
      <c r="H66" s="498"/>
    </row>
    <row r="67" spans="1:8">
      <c r="A67" s="491"/>
      <c r="B67" s="530" t="s">
        <v>205</v>
      </c>
      <c r="C67" s="496" t="s">
        <v>408</v>
      </c>
      <c r="D67" s="497" t="s">
        <v>297</v>
      </c>
      <c r="E67" s="498">
        <f>48+8</f>
        <v>56</v>
      </c>
      <c r="F67" s="519"/>
      <c r="G67" s="499">
        <f>IF(OSNOVA!$B$43=1,E67*F67,"")</f>
        <v>0</v>
      </c>
      <c r="H67" s="498"/>
    </row>
    <row r="68" spans="1:8">
      <c r="A68" s="491"/>
      <c r="B68" s="530" t="s">
        <v>205</v>
      </c>
      <c r="C68" s="496" t="s">
        <v>409</v>
      </c>
      <c r="D68" s="497" t="s">
        <v>297</v>
      </c>
      <c r="E68" s="498">
        <f>14+5</f>
        <v>19</v>
      </c>
      <c r="F68" s="519"/>
      <c r="G68" s="499">
        <f>IF(OSNOVA!$B$43=1,E68*F68,"")</f>
        <v>0</v>
      </c>
      <c r="H68" s="498"/>
    </row>
    <row r="69" spans="1:8">
      <c r="A69" s="491"/>
      <c r="B69" s="530" t="s">
        <v>205</v>
      </c>
      <c r="C69" s="496" t="s">
        <v>410</v>
      </c>
      <c r="D69" s="497" t="s">
        <v>297</v>
      </c>
      <c r="E69" s="498">
        <f>14+3</f>
        <v>17</v>
      </c>
      <c r="F69" s="519"/>
      <c r="G69" s="499">
        <f>IF(OSNOVA!$B$43=1,E69*F69,"")</f>
        <v>0</v>
      </c>
      <c r="H69" s="498"/>
    </row>
    <row r="70" spans="1:8">
      <c r="A70" s="491"/>
      <c r="B70" s="530" t="s">
        <v>205</v>
      </c>
      <c r="C70" s="496" t="s">
        <v>411</v>
      </c>
      <c r="D70" s="497" t="s">
        <v>297</v>
      </c>
      <c r="E70" s="498">
        <v>3</v>
      </c>
      <c r="F70" s="519"/>
      <c r="G70" s="499">
        <f>IF(OSNOVA!$B$43=1,E70*F70,"")</f>
        <v>0</v>
      </c>
      <c r="H70" s="498"/>
    </row>
    <row r="71" spans="1:8">
      <c r="A71" s="491"/>
      <c r="B71" s="530"/>
      <c r="C71" s="496"/>
      <c r="D71" s="497"/>
      <c r="E71" s="498"/>
      <c r="F71" s="519"/>
      <c r="G71" s="499"/>
      <c r="H71" s="498"/>
    </row>
    <row r="72" spans="1:8" ht="24">
      <c r="A72" s="491" t="str">
        <f>$B$19</f>
        <v>IV.</v>
      </c>
      <c r="B72" s="492">
        <f>COUNT($A$21:B71)+1</f>
        <v>19</v>
      </c>
      <c r="C72" s="527" t="s">
        <v>809</v>
      </c>
      <c r="D72" s="497" t="s">
        <v>295</v>
      </c>
      <c r="E72" s="498">
        <v>42</v>
      </c>
      <c r="F72" s="519"/>
      <c r="G72" s="499">
        <f>IF(OSNOVA!$B$43=1,E72*F72,"")</f>
        <v>0</v>
      </c>
      <c r="H72" s="498"/>
    </row>
    <row r="73" spans="1:8">
      <c r="A73" s="491"/>
      <c r="B73" s="530"/>
      <c r="C73" s="527"/>
      <c r="D73" s="497"/>
      <c r="E73" s="498"/>
      <c r="F73" s="519"/>
      <c r="G73" s="499"/>
      <c r="H73" s="498"/>
    </row>
    <row r="74" spans="1:8" ht="48">
      <c r="A74" s="491" t="str">
        <f>$B$19</f>
        <v>IV.</v>
      </c>
      <c r="B74" s="492">
        <f>COUNT($A$21:B72)+1</f>
        <v>20</v>
      </c>
      <c r="C74" s="496" t="s">
        <v>651</v>
      </c>
      <c r="F74" s="521"/>
      <c r="H74" s="498"/>
    </row>
    <row r="75" spans="1:8">
      <c r="A75" s="491"/>
      <c r="B75" s="530" t="s">
        <v>205</v>
      </c>
      <c r="C75" s="496" t="s">
        <v>648</v>
      </c>
      <c r="D75" s="497" t="s">
        <v>236</v>
      </c>
      <c r="E75" s="498">
        <v>514.20000000000005</v>
      </c>
      <c r="F75" s="519"/>
      <c r="G75" s="499">
        <f>IF(OSNOVA!$B$43=1,E75*F75,"")</f>
        <v>0</v>
      </c>
      <c r="H75" s="498"/>
    </row>
    <row r="76" spans="1:8">
      <c r="A76" s="491"/>
      <c r="B76" s="530" t="s">
        <v>205</v>
      </c>
      <c r="C76" s="496" t="s">
        <v>649</v>
      </c>
      <c r="D76" s="497" t="s">
        <v>236</v>
      </c>
      <c r="E76" s="498">
        <v>251.6</v>
      </c>
      <c r="F76" s="519"/>
      <c r="G76" s="499">
        <f>IF(OSNOVA!$B$43=1,E76*F76,"")</f>
        <v>0</v>
      </c>
      <c r="H76" s="498"/>
    </row>
    <row r="77" spans="1:8">
      <c r="A77" s="491"/>
      <c r="B77" s="492"/>
      <c r="C77" s="496"/>
      <c r="D77" s="497"/>
      <c r="E77" s="498"/>
      <c r="F77" s="519"/>
      <c r="G77" s="499"/>
      <c r="H77" s="498"/>
    </row>
    <row r="78" spans="1:8" ht="60">
      <c r="A78" s="491" t="str">
        <f>$B$19</f>
        <v>IV.</v>
      </c>
      <c r="B78" s="492">
        <f>COUNT($A$21:B76)+1</f>
        <v>21</v>
      </c>
      <c r="C78" s="496" t="s">
        <v>652</v>
      </c>
      <c r="D78" s="497"/>
      <c r="E78" s="498"/>
      <c r="F78" s="519"/>
      <c r="G78" s="499"/>
      <c r="H78" s="498"/>
    </row>
    <row r="79" spans="1:8">
      <c r="A79" s="491"/>
      <c r="B79" s="530" t="s">
        <v>205</v>
      </c>
      <c r="C79" s="496" t="s">
        <v>648</v>
      </c>
      <c r="D79" s="497" t="s">
        <v>236</v>
      </c>
      <c r="E79" s="498">
        <v>514.20000000000005</v>
      </c>
      <c r="F79" s="519"/>
      <c r="G79" s="499">
        <f>IF(OSNOVA!$B$43=1,E79*F79,"")</f>
        <v>0</v>
      </c>
      <c r="H79" s="498"/>
    </row>
    <row r="80" spans="1:8">
      <c r="A80" s="491"/>
      <c r="B80" s="530" t="s">
        <v>205</v>
      </c>
      <c r="C80" s="496" t="s">
        <v>649</v>
      </c>
      <c r="D80" s="497" t="s">
        <v>236</v>
      </c>
      <c r="E80" s="498">
        <v>446</v>
      </c>
      <c r="F80" s="519"/>
      <c r="G80" s="499">
        <f>IF(OSNOVA!$B$43=1,E80*F80,"")</f>
        <v>0</v>
      </c>
      <c r="H80" s="498"/>
    </row>
    <row r="81" spans="1:8">
      <c r="A81" s="491"/>
      <c r="B81" s="492"/>
      <c r="C81" s="496"/>
      <c r="D81" s="497"/>
      <c r="E81" s="498"/>
      <c r="F81" s="519"/>
      <c r="G81" s="499"/>
      <c r="H81" s="498"/>
    </row>
    <row r="82" spans="1:8" ht="48">
      <c r="A82" s="491" t="str">
        <f>$B$19</f>
        <v>IV.</v>
      </c>
      <c r="B82" s="492">
        <f>COUNT($A$21:B80)+1</f>
        <v>22</v>
      </c>
      <c r="C82" s="500" t="s">
        <v>653</v>
      </c>
      <c r="D82" s="497" t="s">
        <v>236</v>
      </c>
      <c r="E82" s="498">
        <v>514.20000000000005</v>
      </c>
      <c r="F82" s="519"/>
      <c r="G82" s="499">
        <f>IF(OSNOVA!$B$43=1,E82*F82,"")</f>
        <v>0</v>
      </c>
      <c r="H82" s="498"/>
    </row>
    <row r="83" spans="1:8">
      <c r="A83" s="491"/>
      <c r="B83" s="492"/>
      <c r="C83" s="496"/>
      <c r="D83" s="497"/>
      <c r="E83" s="498"/>
      <c r="F83" s="519"/>
      <c r="G83" s="499"/>
      <c r="H83" s="498"/>
    </row>
    <row r="84" spans="1:8" ht="60">
      <c r="A84" s="491" t="str">
        <f>$B$19</f>
        <v>IV.</v>
      </c>
      <c r="B84" s="492">
        <f>COUNT($A$21:B82)+1</f>
        <v>23</v>
      </c>
      <c r="C84" s="496" t="s">
        <v>654</v>
      </c>
      <c r="D84" s="497" t="s">
        <v>236</v>
      </c>
      <c r="E84" s="498">
        <v>400.8</v>
      </c>
      <c r="F84" s="519"/>
      <c r="G84" s="499">
        <f>IF(OSNOVA!$B$43=1,E84*F84,"")</f>
        <v>0</v>
      </c>
      <c r="H84" s="498"/>
    </row>
    <row r="85" spans="1:8">
      <c r="A85" s="491"/>
      <c r="B85" s="491"/>
      <c r="C85" s="496"/>
      <c r="D85" s="497"/>
      <c r="E85" s="498"/>
      <c r="F85" s="499"/>
      <c r="G85" s="499"/>
      <c r="H85" s="498"/>
    </row>
    <row r="86" spans="1:8" ht="13.5" thickBot="1">
      <c r="A86" s="511"/>
      <c r="B86" s="512"/>
      <c r="C86" s="513"/>
      <c r="D86" s="514"/>
      <c r="E86" s="515" t="str">
        <f>CONCATENATE(B19," ",C19," - SKUPAJ:")</f>
        <v>IV. Tesarska dela - SKUPAJ:</v>
      </c>
      <c r="F86" s="516"/>
      <c r="G86" s="517">
        <f>IF(OSNOVA!$B$43=1,SUM(G20:G85),"")</f>
        <v>0</v>
      </c>
      <c r="H86" s="498"/>
    </row>
    <row r="90" spans="1:8">
      <c r="E90" s="498"/>
    </row>
    <row r="91" spans="1:8">
      <c r="E91" s="498"/>
    </row>
    <row r="92" spans="1:8">
      <c r="E92" s="498"/>
    </row>
    <row r="93" spans="1:8">
      <c r="C93" s="496"/>
      <c r="E93" s="498"/>
    </row>
    <row r="94" spans="1:8">
      <c r="E94" s="498"/>
    </row>
    <row r="95" spans="1:8">
      <c r="E95" s="498"/>
    </row>
    <row r="96" spans="1:8">
      <c r="E96" s="498"/>
    </row>
    <row r="97" spans="5:5">
      <c r="E97" s="498"/>
    </row>
    <row r="98" spans="5:5">
      <c r="E98" s="498"/>
    </row>
    <row r="99" spans="5:5">
      <c r="E99" s="498"/>
    </row>
  </sheetData>
  <sheetProtection algorithmName="SHA-512" hashValue="j4KdMqji3B30GxMRmSIsS3TPTis9AcYUaZqdzRZEOvvuiVUEOibpMD2rvepUNdTT63hsp9ZBSPnOuSmkJYMxfw==" saltValue="DrDwoulybHzrw5oCCuPN7A==" spinCount="100000" sheet="1" objects="1" scenarios="1"/>
  <mergeCells count="9">
    <mergeCell ref="C10:G10"/>
    <mergeCell ref="C7:G7"/>
    <mergeCell ref="C8:G8"/>
    <mergeCell ref="C9:G9"/>
    <mergeCell ref="H6:H16"/>
    <mergeCell ref="C11:G11"/>
    <mergeCell ref="C12:G12"/>
    <mergeCell ref="C13:G13"/>
    <mergeCell ref="C14:G14"/>
  </mergeCells>
  <phoneticPr fontId="0" type="noConversion"/>
  <pageMargins left="0.98425196850393704" right="0.39370078740157483" top="0.98425196850393704" bottom="0.74803149606299213" header="0" footer="0.39370078740157483"/>
  <pageSetup paperSize="9" firstPageNumber="0" orientation="portrait" horizontalDpi="300" verticalDpi="300" r:id="rId1"/>
  <headerFooter alignWithMargins="0">
    <oddHeader xml:space="preserve">&amp;L
</oddHeader>
    <oddFooter>&amp;C&amp;6 &amp; List: &amp;A&amp;L&amp;9&amp;R&amp;R &amp; &amp;9 &amp; List: &amp;A_x000D_&amp;R &amp; &amp;9 &amp; Stran: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K107"/>
  <sheetViews>
    <sheetView view="pageBreakPreview" topLeftCell="A20" zoomScale="120" zoomScaleNormal="100" zoomScaleSheetLayoutView="120" workbookViewId="0">
      <selection activeCell="M37" sqref="M37"/>
    </sheetView>
  </sheetViews>
  <sheetFormatPr defaultRowHeight="12.75"/>
  <cols>
    <col min="1" max="1" width="3.140625" style="77" customWidth="1"/>
    <col min="2" max="2" width="4.42578125" style="77" customWidth="1"/>
    <col min="3" max="3" width="43.7109375" style="104" customWidth="1"/>
    <col min="4" max="4" width="6.28515625" style="198" customWidth="1"/>
    <col min="5" max="5" width="7.5703125" style="224" customWidth="1"/>
    <col min="6" max="6" width="9.5703125" style="188" customWidth="1"/>
    <col min="7" max="7" width="13.85546875" style="188" customWidth="1"/>
    <col min="8" max="8" width="9.85546875" style="341" customWidth="1"/>
    <col min="9" max="9" width="2.5703125" style="341" bestFit="1" customWidth="1"/>
    <col min="10" max="10" width="9.140625" style="341"/>
    <col min="11" max="11" width="9" style="341" customWidth="1"/>
    <col min="12" max="16384" width="9.140625" style="341"/>
  </cols>
  <sheetData>
    <row r="1" spans="1:8" s="115" customFormat="1" ht="18">
      <c r="A1" s="100" t="str">
        <f>+OSNOVA!A2</f>
        <v>POPIS DEL</v>
      </c>
      <c r="C1" s="100"/>
      <c r="D1" s="193"/>
      <c r="E1" s="222"/>
      <c r="F1" s="194"/>
      <c r="G1" s="194"/>
    </row>
    <row r="2" spans="1:8" s="115" customFormat="1" ht="18">
      <c r="A2" s="100"/>
      <c r="B2" s="100"/>
      <c r="C2" s="100"/>
      <c r="D2" s="193"/>
      <c r="E2" s="222"/>
      <c r="F2" s="194"/>
      <c r="G2" s="194"/>
    </row>
    <row r="3" spans="1:8" s="115" customFormat="1" ht="18">
      <c r="A3" s="100" t="str">
        <f>+OZN</f>
        <v>3.</v>
      </c>
      <c r="C3" s="100" t="str">
        <f>+DEL</f>
        <v>GRADBENOOBRTNIŠKA DELA</v>
      </c>
      <c r="D3" s="193"/>
      <c r="E3" s="222"/>
      <c r="F3" s="194"/>
      <c r="G3" s="194"/>
    </row>
    <row r="4" spans="1:8" s="115" customFormat="1" ht="18">
      <c r="A4" s="100"/>
      <c r="B4" s="99"/>
      <c r="C4" s="100"/>
      <c r="D4" s="193"/>
      <c r="E4" s="222"/>
      <c r="F4" s="194"/>
      <c r="G4" s="194"/>
      <c r="H4" s="76"/>
    </row>
    <row r="5" spans="1:8" s="139" customFormat="1" ht="18">
      <c r="A5" s="189" t="str">
        <f>OSNOVA!G31</f>
        <v>A.</v>
      </c>
      <c r="B5" s="135"/>
      <c r="C5" s="134" t="str">
        <f>OSNOVA!H31</f>
        <v>GRADBENA DELA</v>
      </c>
      <c r="D5" s="196"/>
      <c r="E5" s="223"/>
      <c r="F5" s="197"/>
      <c r="G5" s="197"/>
      <c r="H5" s="141"/>
    </row>
    <row r="6" spans="1:8" ht="14.25" customHeight="1">
      <c r="A6" s="93" t="s">
        <v>192</v>
      </c>
      <c r="B6" s="93"/>
      <c r="H6" s="586"/>
    </row>
    <row r="7" spans="1:8" ht="25.5" customHeight="1">
      <c r="B7" s="264" t="s">
        <v>205</v>
      </c>
      <c r="C7" s="584" t="s">
        <v>341</v>
      </c>
      <c r="D7" s="584"/>
      <c r="E7" s="584"/>
      <c r="F7" s="584"/>
      <c r="G7" s="584"/>
      <c r="H7" s="586"/>
    </row>
    <row r="8" spans="1:8">
      <c r="B8" s="264" t="s">
        <v>205</v>
      </c>
      <c r="C8" s="589" t="s">
        <v>80</v>
      </c>
      <c r="D8" s="589"/>
      <c r="E8" s="589"/>
      <c r="F8" s="589"/>
      <c r="G8" s="589"/>
      <c r="H8" s="356"/>
    </row>
    <row r="9" spans="1:8">
      <c r="B9" s="265" t="s">
        <v>205</v>
      </c>
      <c r="C9" s="596" t="s">
        <v>289</v>
      </c>
      <c r="D9" s="596"/>
      <c r="E9" s="596"/>
      <c r="F9" s="596"/>
      <c r="G9" s="596"/>
      <c r="H9" s="356"/>
    </row>
    <row r="10" spans="1:8">
      <c r="B10" s="265" t="s">
        <v>205</v>
      </c>
      <c r="C10" s="596" t="s">
        <v>220</v>
      </c>
      <c r="D10" s="596"/>
      <c r="E10" s="596"/>
      <c r="F10" s="596"/>
      <c r="G10" s="596"/>
      <c r="H10" s="356"/>
    </row>
    <row r="11" spans="1:8">
      <c r="B11" s="265" t="s">
        <v>205</v>
      </c>
      <c r="C11" s="596" t="s">
        <v>221</v>
      </c>
      <c r="D11" s="596"/>
      <c r="E11" s="596"/>
      <c r="F11" s="596"/>
      <c r="G11" s="596"/>
      <c r="H11" s="356"/>
    </row>
    <row r="12" spans="1:8">
      <c r="B12" s="265"/>
      <c r="C12" s="597" t="s">
        <v>31</v>
      </c>
      <c r="D12" s="597"/>
      <c r="E12" s="597"/>
      <c r="F12" s="597"/>
      <c r="G12" s="597"/>
      <c r="H12" s="356"/>
    </row>
    <row r="13" spans="1:8" ht="24.75" customHeight="1">
      <c r="B13" s="265" t="s">
        <v>205</v>
      </c>
      <c r="C13" s="595" t="s">
        <v>32</v>
      </c>
      <c r="D13" s="595"/>
      <c r="E13" s="595"/>
      <c r="F13" s="595"/>
      <c r="G13" s="595"/>
      <c r="H13" s="356"/>
    </row>
    <row r="14" spans="1:8">
      <c r="B14" s="265" t="s">
        <v>205</v>
      </c>
      <c r="C14" s="595" t="s">
        <v>150</v>
      </c>
      <c r="D14" s="595"/>
      <c r="E14" s="595"/>
      <c r="F14" s="595"/>
      <c r="G14" s="595"/>
      <c r="H14" s="356"/>
    </row>
    <row r="15" spans="1:8" ht="39" customHeight="1">
      <c r="B15" s="265" t="s">
        <v>205</v>
      </c>
      <c r="C15" s="595" t="s">
        <v>33</v>
      </c>
      <c r="D15" s="595"/>
      <c r="E15" s="595"/>
      <c r="F15" s="595"/>
      <c r="G15" s="595"/>
      <c r="H15" s="356"/>
    </row>
    <row r="16" spans="1:8" ht="27" customHeight="1">
      <c r="B16" s="265" t="s">
        <v>205</v>
      </c>
      <c r="C16" s="595" t="s">
        <v>276</v>
      </c>
      <c r="D16" s="595"/>
      <c r="E16" s="595"/>
      <c r="F16" s="595"/>
      <c r="G16" s="595"/>
      <c r="H16" s="356"/>
    </row>
    <row r="17" spans="1:11" ht="38.25" customHeight="1">
      <c r="B17" s="265" t="s">
        <v>205</v>
      </c>
      <c r="C17" s="595" t="s">
        <v>277</v>
      </c>
      <c r="D17" s="595"/>
      <c r="E17" s="595"/>
      <c r="F17" s="595"/>
      <c r="G17" s="595"/>
      <c r="H17" s="356"/>
    </row>
    <row r="18" spans="1:11" ht="24.75" customHeight="1">
      <c r="B18" s="265" t="s">
        <v>205</v>
      </c>
      <c r="C18" s="595" t="s">
        <v>278</v>
      </c>
      <c r="D18" s="595"/>
      <c r="E18" s="595"/>
      <c r="F18" s="595"/>
      <c r="G18" s="595"/>
      <c r="H18" s="356"/>
    </row>
    <row r="19" spans="1:11">
      <c r="B19" s="265" t="s">
        <v>205</v>
      </c>
      <c r="C19" s="595" t="s">
        <v>149</v>
      </c>
      <c r="D19" s="595"/>
      <c r="E19" s="595"/>
      <c r="F19" s="595"/>
      <c r="G19" s="595"/>
      <c r="H19" s="356"/>
    </row>
    <row r="20" spans="1:11" ht="36.75" customHeight="1">
      <c r="B20" s="265" t="s">
        <v>205</v>
      </c>
      <c r="C20" s="595" t="s">
        <v>134</v>
      </c>
      <c r="D20" s="595"/>
      <c r="E20" s="595"/>
      <c r="F20" s="595"/>
      <c r="G20" s="595"/>
      <c r="H20" s="356"/>
    </row>
    <row r="21" spans="1:11" ht="25.5" customHeight="1">
      <c r="B21" s="265" t="s">
        <v>205</v>
      </c>
      <c r="C21" s="595" t="s">
        <v>135</v>
      </c>
      <c r="D21" s="595"/>
      <c r="E21" s="595"/>
      <c r="F21" s="595"/>
      <c r="G21" s="595"/>
      <c r="H21" s="356"/>
    </row>
    <row r="22" spans="1:11">
      <c r="A22" s="341"/>
      <c r="B22" s="264"/>
      <c r="C22" s="585" t="s">
        <v>162</v>
      </c>
      <c r="D22" s="585"/>
      <c r="E22" s="585"/>
      <c r="F22" s="585"/>
      <c r="G22" s="585"/>
      <c r="H22" s="356"/>
    </row>
    <row r="23" spans="1:11">
      <c r="B23" s="264" t="s">
        <v>205</v>
      </c>
      <c r="C23" s="587" t="s">
        <v>274</v>
      </c>
      <c r="D23" s="587"/>
      <c r="E23" s="587"/>
      <c r="F23" s="587"/>
      <c r="G23" s="587"/>
      <c r="H23" s="356"/>
    </row>
    <row r="24" spans="1:11">
      <c r="B24" s="264" t="s">
        <v>205</v>
      </c>
      <c r="C24" s="587" t="s">
        <v>275</v>
      </c>
      <c r="D24" s="587"/>
      <c r="E24" s="587"/>
      <c r="F24" s="587"/>
      <c r="G24" s="587"/>
      <c r="H24" s="356"/>
    </row>
    <row r="25" spans="1:11">
      <c r="B25" s="264" t="s">
        <v>205</v>
      </c>
      <c r="C25" s="587" t="s">
        <v>362</v>
      </c>
      <c r="D25" s="587"/>
      <c r="E25" s="587"/>
      <c r="F25" s="587"/>
      <c r="G25" s="587"/>
      <c r="H25" s="356"/>
    </row>
    <row r="26" spans="1:11" ht="25.5" customHeight="1">
      <c r="B26" s="264" t="s">
        <v>205</v>
      </c>
      <c r="C26" s="587" t="s">
        <v>132</v>
      </c>
      <c r="D26" s="587"/>
      <c r="E26" s="587"/>
      <c r="F26" s="587"/>
      <c r="G26" s="587"/>
      <c r="H26" s="356"/>
    </row>
    <row r="27" spans="1:11">
      <c r="B27" s="264" t="s">
        <v>205</v>
      </c>
      <c r="C27" s="580" t="s">
        <v>133</v>
      </c>
      <c r="D27" s="580"/>
      <c r="E27" s="580"/>
      <c r="F27" s="580"/>
      <c r="G27" s="580"/>
      <c r="H27" s="356"/>
    </row>
    <row r="28" spans="1:11">
      <c r="C28" s="221"/>
      <c r="D28" s="200"/>
      <c r="E28" s="212"/>
      <c r="F28" s="200"/>
      <c r="G28" s="200"/>
      <c r="H28" s="356"/>
    </row>
    <row r="29" spans="1:11" ht="12.75" customHeight="1">
      <c r="A29" s="93" t="s">
        <v>200</v>
      </c>
      <c r="B29" s="93"/>
      <c r="C29" s="109"/>
      <c r="D29" s="200"/>
      <c r="E29" s="212"/>
      <c r="F29" s="200"/>
      <c r="G29" s="200"/>
      <c r="H29" s="78"/>
    </row>
    <row r="30" spans="1:11" s="113" customFormat="1">
      <c r="A30" s="94" t="s">
        <v>65</v>
      </c>
      <c r="B30" s="94"/>
      <c r="C30" s="122" t="s">
        <v>66</v>
      </c>
      <c r="D30" s="201" t="s">
        <v>67</v>
      </c>
      <c r="E30" s="225" t="s">
        <v>291</v>
      </c>
      <c r="F30" s="202" t="s">
        <v>292</v>
      </c>
      <c r="G30" s="202" t="s">
        <v>293</v>
      </c>
      <c r="H30" s="341"/>
      <c r="J30" s="114"/>
      <c r="K30" s="114"/>
    </row>
    <row r="31" spans="1:11">
      <c r="C31" s="123"/>
      <c r="G31" s="204"/>
    </row>
    <row r="32" spans="1:11" s="145" customFormat="1" ht="16.5" thickBot="1">
      <c r="A32" s="142"/>
      <c r="B32" s="143" t="s">
        <v>239</v>
      </c>
      <c r="C32" s="144" t="s">
        <v>109</v>
      </c>
      <c r="D32" s="205"/>
      <c r="E32" s="226"/>
      <c r="F32" s="206"/>
      <c r="G32" s="207"/>
    </row>
    <row r="33" spans="1:7">
      <c r="A33" s="131"/>
      <c r="B33" s="105"/>
      <c r="C33" s="123"/>
      <c r="G33" s="204"/>
    </row>
    <row r="34" spans="1:7" ht="48">
      <c r="A34" s="344" t="str">
        <f>$B$32</f>
        <v>V.</v>
      </c>
      <c r="B34" s="343">
        <f>1</f>
        <v>1</v>
      </c>
      <c r="C34" s="348" t="s">
        <v>537</v>
      </c>
      <c r="D34" s="345" t="s">
        <v>236</v>
      </c>
      <c r="E34" s="347">
        <v>1919</v>
      </c>
      <c r="F34" s="519"/>
      <c r="G34" s="346">
        <f>IF(OSNOVA!$B$43=1,E34*F34,"")</f>
        <v>0</v>
      </c>
    </row>
    <row r="35" spans="1:7">
      <c r="A35" s="344"/>
      <c r="B35" s="343"/>
      <c r="C35" s="348"/>
      <c r="D35" s="345"/>
      <c r="E35" s="347"/>
      <c r="F35" s="519"/>
      <c r="G35" s="346"/>
    </row>
    <row r="36" spans="1:7" ht="60">
      <c r="A36" s="344" t="str">
        <f>$B$32</f>
        <v>V.</v>
      </c>
      <c r="B36" s="343">
        <f>COUNT($A$34:B35)+1</f>
        <v>2</v>
      </c>
      <c r="C36" s="348" t="s">
        <v>547</v>
      </c>
      <c r="D36" s="345" t="s">
        <v>236</v>
      </c>
      <c r="E36" s="276">
        <v>77</v>
      </c>
      <c r="F36" s="519"/>
      <c r="G36" s="346">
        <f>IF(OSNOVA!$B$43=1,E36*F36,"")</f>
        <v>0</v>
      </c>
    </row>
    <row r="37" spans="1:7">
      <c r="A37" s="344"/>
      <c r="B37" s="343"/>
      <c r="C37" s="348"/>
      <c r="D37" s="345"/>
      <c r="E37" s="276"/>
      <c r="F37" s="519"/>
      <c r="G37" s="346"/>
    </row>
    <row r="38" spans="1:7" ht="60">
      <c r="A38" s="344" t="str">
        <f>$B$32</f>
        <v>V.</v>
      </c>
      <c r="B38" s="343">
        <f>COUNT($A$34:B37)+1</f>
        <v>3</v>
      </c>
      <c r="C38" s="348" t="s">
        <v>546</v>
      </c>
      <c r="D38" s="345" t="s">
        <v>236</v>
      </c>
      <c r="E38" s="276">
        <f>349.4-E36</f>
        <v>272.39999999999998</v>
      </c>
      <c r="F38" s="519"/>
      <c r="G38" s="346">
        <f>IF(OSNOVA!$B$43=1,E38*F38,"")</f>
        <v>0</v>
      </c>
    </row>
    <row r="39" spans="1:7">
      <c r="A39" s="344"/>
      <c r="B39" s="343"/>
      <c r="C39" s="348"/>
      <c r="D39" s="345"/>
      <c r="E39" s="347"/>
      <c r="F39" s="519"/>
      <c r="G39" s="346"/>
    </row>
    <row r="40" spans="1:7" ht="48">
      <c r="A40" s="344" t="str">
        <f>$B$32</f>
        <v>V.</v>
      </c>
      <c r="B40" s="343">
        <f>COUNT($A$34:B39)+1</f>
        <v>4</v>
      </c>
      <c r="C40" s="348" t="s">
        <v>548</v>
      </c>
      <c r="D40" s="345" t="s">
        <v>236</v>
      </c>
      <c r="E40" s="276">
        <v>212.3</v>
      </c>
      <c r="F40" s="519"/>
      <c r="G40" s="346">
        <f>IF(OSNOVA!$B$43=1,E40*F40,"")</f>
        <v>0</v>
      </c>
    </row>
    <row r="41" spans="1:7">
      <c r="A41" s="344"/>
      <c r="B41" s="343"/>
      <c r="C41" s="348"/>
      <c r="D41" s="345"/>
      <c r="E41" s="347"/>
      <c r="F41" s="519"/>
      <c r="G41" s="346"/>
    </row>
    <row r="42" spans="1:7" ht="60">
      <c r="A42" s="344" t="str">
        <f>$B$32</f>
        <v>V.</v>
      </c>
      <c r="B42" s="343">
        <f>COUNT($A$34:B41)+1</f>
        <v>5</v>
      </c>
      <c r="C42" s="348" t="s">
        <v>549</v>
      </c>
      <c r="D42" s="302" t="s">
        <v>236</v>
      </c>
      <c r="E42" s="271">
        <v>38.299999999999997</v>
      </c>
      <c r="F42" s="531"/>
      <c r="G42" s="293">
        <f>IF(OSNOVA!$B$43=1,E42*F42,"")</f>
        <v>0</v>
      </c>
    </row>
    <row r="43" spans="1:7">
      <c r="A43" s="344"/>
      <c r="B43" s="343"/>
      <c r="C43" s="348"/>
      <c r="D43" s="302"/>
      <c r="E43" s="271"/>
      <c r="F43" s="531"/>
      <c r="G43" s="293"/>
    </row>
    <row r="44" spans="1:7" ht="60">
      <c r="A44" s="344" t="str">
        <f>$B$32</f>
        <v>V.</v>
      </c>
      <c r="B44" s="343">
        <f>COUNT($A$34:B43)+1</f>
        <v>6</v>
      </c>
      <c r="C44" s="348" t="s">
        <v>538</v>
      </c>
      <c r="D44" s="345" t="s">
        <v>236</v>
      </c>
      <c r="E44" s="347">
        <v>258.89999999999998</v>
      </c>
      <c r="F44" s="519"/>
      <c r="G44" s="346">
        <f>IF(OSNOVA!$B$43=1,E44*F44,"")</f>
        <v>0</v>
      </c>
    </row>
    <row r="45" spans="1:7">
      <c r="A45" s="344"/>
      <c r="B45" s="343"/>
      <c r="C45" s="348"/>
      <c r="D45" s="345"/>
      <c r="E45" s="276"/>
      <c r="F45" s="519"/>
      <c r="G45" s="346"/>
    </row>
    <row r="46" spans="1:7" ht="72">
      <c r="A46" s="344" t="str">
        <f>$B$32</f>
        <v>V.</v>
      </c>
      <c r="B46" s="343">
        <f>COUNT($A$34:B45)+1</f>
        <v>7</v>
      </c>
      <c r="C46" s="348" t="s">
        <v>647</v>
      </c>
      <c r="D46" s="345" t="s">
        <v>236</v>
      </c>
      <c r="E46" s="276">
        <v>546.4</v>
      </c>
      <c r="F46" s="519"/>
      <c r="G46" s="346">
        <f>IF(OSNOVA!$B$43=1,E46*F46,"")</f>
        <v>0</v>
      </c>
    </row>
    <row r="47" spans="1:7">
      <c r="A47" s="344"/>
      <c r="B47" s="343"/>
      <c r="C47" s="348"/>
      <c r="D47" s="345"/>
      <c r="E47" s="276"/>
      <c r="F47" s="519"/>
      <c r="G47" s="346"/>
    </row>
    <row r="48" spans="1:7" ht="36">
      <c r="A48" s="344" t="str">
        <f>$B$32</f>
        <v>V.</v>
      </c>
      <c r="B48" s="343">
        <f>COUNT($A$34:B47)+1</f>
        <v>8</v>
      </c>
      <c r="C48" s="249" t="s">
        <v>1099</v>
      </c>
      <c r="D48" s="345" t="s">
        <v>236</v>
      </c>
      <c r="E48" s="276">
        <v>155.80000000000001</v>
      </c>
      <c r="F48" s="519"/>
      <c r="G48" s="346">
        <f>IF(OSNOVA!$B$43=1,E48*F48,"")</f>
        <v>0</v>
      </c>
    </row>
    <row r="49" spans="1:7">
      <c r="A49" s="344"/>
      <c r="B49" s="343"/>
      <c r="C49" s="249"/>
      <c r="D49" s="345"/>
      <c r="E49" s="276"/>
      <c r="F49" s="519"/>
      <c r="G49" s="346"/>
    </row>
    <row r="50" spans="1:7" ht="84">
      <c r="A50" s="344" t="str">
        <f>$B$32</f>
        <v>V.</v>
      </c>
      <c r="B50" s="343">
        <f>COUNT($A$34:B48)+1</f>
        <v>9</v>
      </c>
      <c r="C50" s="249" t="s">
        <v>1082</v>
      </c>
      <c r="D50" s="345" t="s">
        <v>236</v>
      </c>
      <c r="E50" s="347">
        <v>287.89999999999998</v>
      </c>
      <c r="F50" s="519"/>
      <c r="G50" s="346">
        <f>IF(OSNOVA!$B$43=1,E50*F50,"")</f>
        <v>0</v>
      </c>
    </row>
    <row r="51" spans="1:7">
      <c r="A51" s="344"/>
      <c r="B51" s="343"/>
      <c r="C51" s="348"/>
      <c r="D51" s="345"/>
      <c r="E51" s="347"/>
      <c r="F51" s="519"/>
      <c r="G51" s="346"/>
    </row>
    <row r="52" spans="1:7" ht="60">
      <c r="A52" s="344" t="str">
        <f>$B$32</f>
        <v>V.</v>
      </c>
      <c r="B52" s="343">
        <f>COUNT($A$34:B51)+1</f>
        <v>10</v>
      </c>
      <c r="C52" s="348" t="s">
        <v>640</v>
      </c>
      <c r="D52" s="345" t="s">
        <v>236</v>
      </c>
      <c r="E52" s="347">
        <v>1275.3</v>
      </c>
      <c r="F52" s="519"/>
      <c r="G52" s="346">
        <f>IF(OSNOVA!$B$43=1,E52*F52,"")</f>
        <v>0</v>
      </c>
    </row>
    <row r="53" spans="1:7">
      <c r="A53" s="344"/>
      <c r="B53" s="343"/>
      <c r="C53" s="348"/>
      <c r="D53" s="345"/>
      <c r="E53" s="347"/>
      <c r="F53" s="519"/>
      <c r="G53" s="346"/>
    </row>
    <row r="54" spans="1:7" ht="60">
      <c r="A54" s="344" t="str">
        <f>$B$32</f>
        <v>V.</v>
      </c>
      <c r="B54" s="343">
        <f>COUNT($A$34:B53)+1</f>
        <v>11</v>
      </c>
      <c r="C54" s="348" t="s">
        <v>639</v>
      </c>
      <c r="D54" s="345" t="s">
        <v>236</v>
      </c>
      <c r="E54" s="347">
        <v>1856.5</v>
      </c>
      <c r="F54" s="519"/>
      <c r="G54" s="346">
        <f>IF(OSNOVA!$B$43=1,E54*F54,"")</f>
        <v>0</v>
      </c>
    </row>
    <row r="55" spans="1:7">
      <c r="A55" s="344"/>
      <c r="B55" s="343"/>
      <c r="C55" s="348"/>
      <c r="D55" s="345"/>
      <c r="E55" s="347"/>
      <c r="F55" s="519"/>
      <c r="G55" s="346"/>
    </row>
    <row r="56" spans="1:7" ht="48">
      <c r="A56" s="344" t="str">
        <f>$B$32</f>
        <v>V.</v>
      </c>
      <c r="B56" s="343">
        <f>COUNT($A$34:B55)+1</f>
        <v>12</v>
      </c>
      <c r="C56" s="249" t="s">
        <v>643</v>
      </c>
      <c r="D56" s="345" t="s">
        <v>236</v>
      </c>
      <c r="E56" s="347">
        <v>256.2</v>
      </c>
      <c r="F56" s="519"/>
      <c r="G56" s="346">
        <f>IF(OSNOVA!$B$43=1,E56*F56,"")</f>
        <v>0</v>
      </c>
    </row>
    <row r="57" spans="1:7">
      <c r="A57" s="344"/>
      <c r="B57" s="343"/>
      <c r="C57" s="278"/>
      <c r="D57" s="311"/>
      <c r="E57" s="301"/>
      <c r="F57" s="519"/>
      <c r="G57" s="346"/>
    </row>
    <row r="58" spans="1:7" ht="60">
      <c r="A58" s="344" t="str">
        <f>$B$32</f>
        <v>V.</v>
      </c>
      <c r="B58" s="343">
        <f>COUNT($A$34:B57)+1</f>
        <v>13</v>
      </c>
      <c r="C58" s="348" t="s">
        <v>513</v>
      </c>
      <c r="D58" s="345" t="s">
        <v>295</v>
      </c>
      <c r="E58" s="347">
        <v>354</v>
      </c>
      <c r="F58" s="519"/>
      <c r="G58" s="346">
        <f>IF(OSNOVA!$B$43=1,E58*F58,"")</f>
        <v>0</v>
      </c>
    </row>
    <row r="59" spans="1:7">
      <c r="A59" s="344"/>
      <c r="B59" s="343"/>
      <c r="C59" s="348"/>
      <c r="D59" s="345"/>
      <c r="E59" s="347"/>
      <c r="F59" s="519"/>
      <c r="G59" s="346"/>
    </row>
    <row r="60" spans="1:7" ht="60">
      <c r="A60" s="344" t="str">
        <f>$B$32</f>
        <v>V.</v>
      </c>
      <c r="B60" s="343">
        <f>COUNT($A$34:B59)+1</f>
        <v>14</v>
      </c>
      <c r="C60" s="348" t="s">
        <v>641</v>
      </c>
      <c r="D60" s="345" t="s">
        <v>236</v>
      </c>
      <c r="E60" s="347">
        <f>E52</f>
        <v>1275.3</v>
      </c>
      <c r="F60" s="519"/>
      <c r="G60" s="346">
        <f>IF(OSNOVA!$B$43=1,E60*F60,"")</f>
        <v>0</v>
      </c>
    </row>
    <row r="61" spans="1:7">
      <c r="A61" s="344"/>
      <c r="B61" s="343"/>
      <c r="C61" s="348"/>
      <c r="D61" s="345"/>
      <c r="E61" s="347"/>
      <c r="F61" s="519"/>
      <c r="G61" s="346"/>
    </row>
    <row r="62" spans="1:7" ht="60">
      <c r="A62" s="344" t="str">
        <f>$B$32</f>
        <v>V.</v>
      </c>
      <c r="B62" s="343">
        <f>COUNT($A$34:B61)+1</f>
        <v>15</v>
      </c>
      <c r="C62" s="348" t="s">
        <v>642</v>
      </c>
      <c r="D62" s="345" t="s">
        <v>236</v>
      </c>
      <c r="E62" s="347">
        <f>E54</f>
        <v>1856.5</v>
      </c>
      <c r="F62" s="519"/>
      <c r="G62" s="346">
        <f>IF(OSNOVA!$B$43=1,E62*F62,"")</f>
        <v>0</v>
      </c>
    </row>
    <row r="63" spans="1:7">
      <c r="A63" s="344"/>
      <c r="B63" s="343"/>
      <c r="C63" s="348"/>
      <c r="D63" s="345"/>
      <c r="E63" s="347"/>
      <c r="F63" s="519"/>
      <c r="G63" s="346"/>
    </row>
    <row r="64" spans="1:7" ht="72">
      <c r="A64" s="344" t="str">
        <f>$B$32</f>
        <v>V.</v>
      </c>
      <c r="B64" s="343">
        <f>COUNT($A$34:B63)+1</f>
        <v>16</v>
      </c>
      <c r="C64" s="348" t="s">
        <v>644</v>
      </c>
      <c r="D64" s="345" t="s">
        <v>236</v>
      </c>
      <c r="E64" s="347">
        <v>217.2</v>
      </c>
      <c r="F64" s="519"/>
      <c r="G64" s="346">
        <f>IF(OSNOVA!$B$43=1,E64*F64,"")</f>
        <v>0</v>
      </c>
    </row>
    <row r="65" spans="1:7">
      <c r="A65" s="344"/>
      <c r="B65" s="343"/>
      <c r="C65" s="348"/>
      <c r="D65" s="345"/>
      <c r="E65" s="347"/>
      <c r="F65" s="519"/>
      <c r="G65" s="346"/>
    </row>
    <row r="66" spans="1:7" ht="48">
      <c r="A66" s="344" t="str">
        <f>$B$32</f>
        <v>V.</v>
      </c>
      <c r="B66" s="343">
        <f>COUNT($A$34:B65)+1</f>
        <v>17</v>
      </c>
      <c r="C66" s="249" t="s">
        <v>544</v>
      </c>
      <c r="D66" s="345" t="s">
        <v>236</v>
      </c>
      <c r="E66" s="347">
        <v>365.6</v>
      </c>
      <c r="F66" s="519"/>
      <c r="G66" s="346">
        <f>IF(OSNOVA!$B$43=1,E66*F66,"")</f>
        <v>0</v>
      </c>
    </row>
    <row r="67" spans="1:7">
      <c r="A67" s="344"/>
      <c r="B67" s="343"/>
      <c r="C67" s="251"/>
      <c r="D67" s="345"/>
      <c r="E67" s="347"/>
      <c r="F67" s="519"/>
      <c r="G67" s="346"/>
    </row>
    <row r="68" spans="1:7" ht="72">
      <c r="A68" s="344" t="str">
        <f>$B$32</f>
        <v>V.</v>
      </c>
      <c r="B68" s="343">
        <f>COUNT($A$34:B67)+1</f>
        <v>18</v>
      </c>
      <c r="C68" s="350" t="s">
        <v>545</v>
      </c>
      <c r="D68" s="345" t="s">
        <v>236</v>
      </c>
      <c r="E68" s="347">
        <v>151.9</v>
      </c>
      <c r="F68" s="519"/>
      <c r="G68" s="346">
        <f>IF(OSNOVA!$B$43=1,E68*F68,"")</f>
        <v>0</v>
      </c>
    </row>
    <row r="69" spans="1:7">
      <c r="A69" s="344"/>
      <c r="B69" s="343"/>
      <c r="C69" s="348"/>
      <c r="D69" s="345"/>
      <c r="E69" s="347"/>
      <c r="F69" s="519"/>
      <c r="G69" s="346"/>
    </row>
    <row r="70" spans="1:7" ht="96">
      <c r="A70" s="344" t="str">
        <f>$B$32</f>
        <v>V.</v>
      </c>
      <c r="B70" s="343">
        <f>COUNT($A$34:B69)+1</f>
        <v>19</v>
      </c>
      <c r="C70" s="249" t="s">
        <v>667</v>
      </c>
      <c r="D70" s="345" t="s">
        <v>236</v>
      </c>
      <c r="E70" s="347">
        <v>28.7</v>
      </c>
      <c r="F70" s="519"/>
      <c r="G70" s="346">
        <f>IF(OSNOVA!$B$43=1,E70*F70,"")</f>
        <v>0</v>
      </c>
    </row>
    <row r="71" spans="1:7">
      <c r="A71" s="344"/>
      <c r="B71" s="343"/>
      <c r="C71" s="249"/>
      <c r="D71" s="345"/>
      <c r="E71" s="347"/>
      <c r="F71" s="519"/>
      <c r="G71" s="346"/>
    </row>
    <row r="72" spans="1:7" ht="96">
      <c r="A72" s="344" t="str">
        <f>$B$32</f>
        <v>V.</v>
      </c>
      <c r="B72" s="343">
        <f>COUNT($A$34:B71)+1</f>
        <v>20</v>
      </c>
      <c r="C72" s="249" t="s">
        <v>666</v>
      </c>
      <c r="D72" s="345" t="s">
        <v>295</v>
      </c>
      <c r="E72" s="347">
        <v>7.8</v>
      </c>
      <c r="F72" s="519"/>
      <c r="G72" s="346">
        <f>IF(OSNOVA!$B$43=1,E72*F72,"")</f>
        <v>0</v>
      </c>
    </row>
    <row r="73" spans="1:7">
      <c r="A73" s="344"/>
      <c r="B73" s="343"/>
      <c r="C73" s="249"/>
      <c r="D73" s="345"/>
      <c r="E73" s="347"/>
      <c r="F73" s="519"/>
      <c r="G73" s="346"/>
    </row>
    <row r="74" spans="1:7" ht="60">
      <c r="A74" s="344" t="str">
        <f>$B$32</f>
        <v>V.</v>
      </c>
      <c r="B74" s="343">
        <f>COUNT($A$34:B73)+1</f>
        <v>21</v>
      </c>
      <c r="C74" s="348" t="s">
        <v>509</v>
      </c>
      <c r="D74" s="345"/>
      <c r="E74" s="347"/>
      <c r="F74" s="519"/>
      <c r="G74" s="346"/>
    </row>
    <row r="75" spans="1:7">
      <c r="A75" s="344"/>
      <c r="B75" s="279" t="s">
        <v>205</v>
      </c>
      <c r="C75" s="249" t="s">
        <v>401</v>
      </c>
      <c r="D75" s="345" t="s">
        <v>297</v>
      </c>
      <c r="E75" s="347">
        <v>10</v>
      </c>
      <c r="F75" s="519"/>
      <c r="G75" s="346">
        <f>IF(OSNOVA!$B$43=1,E75*F75,"")</f>
        <v>0</v>
      </c>
    </row>
    <row r="76" spans="1:7">
      <c r="A76" s="344"/>
      <c r="B76" s="279" t="s">
        <v>205</v>
      </c>
      <c r="C76" s="249" t="s">
        <v>380</v>
      </c>
      <c r="D76" s="345" t="s">
        <v>297</v>
      </c>
      <c r="E76" s="347">
        <v>5</v>
      </c>
      <c r="F76" s="519"/>
      <c r="G76" s="346">
        <f>IF(OSNOVA!$B$43=1,E76*F76,"")</f>
        <v>0</v>
      </c>
    </row>
    <row r="77" spans="1:7">
      <c r="A77" s="344"/>
      <c r="B77" s="279" t="s">
        <v>205</v>
      </c>
      <c r="C77" s="249" t="s">
        <v>378</v>
      </c>
      <c r="D77" s="345" t="s">
        <v>297</v>
      </c>
      <c r="E77" s="347">
        <v>5</v>
      </c>
      <c r="F77" s="519"/>
      <c r="G77" s="346">
        <f>IF(OSNOVA!$B$43=1,E77*F77,"")</f>
        <v>0</v>
      </c>
    </row>
    <row r="78" spans="1:7">
      <c r="A78" s="344"/>
      <c r="B78" s="343"/>
      <c r="C78" s="249"/>
      <c r="D78" s="345"/>
      <c r="E78" s="347"/>
      <c r="F78" s="519"/>
      <c r="G78" s="346"/>
    </row>
    <row r="79" spans="1:7" ht="36">
      <c r="A79" s="344" t="str">
        <f>$B$32</f>
        <v>V.</v>
      </c>
      <c r="B79" s="343">
        <f>COUNT($A$34:B78)+1</f>
        <v>22</v>
      </c>
      <c r="C79" s="299" t="s">
        <v>1077</v>
      </c>
      <c r="D79" s="345"/>
      <c r="E79" s="347"/>
      <c r="F79" s="519"/>
      <c r="G79" s="346"/>
    </row>
    <row r="80" spans="1:7">
      <c r="A80" s="344"/>
      <c r="B80" s="279" t="s">
        <v>205</v>
      </c>
      <c r="C80" s="249" t="s">
        <v>401</v>
      </c>
      <c r="D80" s="345" t="s">
        <v>297</v>
      </c>
      <c r="E80" s="347">
        <f>'Tesarska dela'!E59+E75</f>
        <v>14</v>
      </c>
      <c r="F80" s="519"/>
      <c r="G80" s="346">
        <f>IF(OSNOVA!$B$43=1,E80*F80,"")</f>
        <v>0</v>
      </c>
    </row>
    <row r="81" spans="1:7">
      <c r="A81" s="344"/>
      <c r="B81" s="279" t="s">
        <v>205</v>
      </c>
      <c r="C81" s="249" t="s">
        <v>1080</v>
      </c>
      <c r="D81" s="345" t="s">
        <v>297</v>
      </c>
      <c r="E81" s="347">
        <f>'Tesarska dela'!E60</f>
        <v>8</v>
      </c>
      <c r="F81" s="519"/>
      <c r="G81" s="346">
        <f>IF(OSNOVA!$B$43=1,E81*F81,"")</f>
        <v>0</v>
      </c>
    </row>
    <row r="82" spans="1:7">
      <c r="A82" s="344"/>
      <c r="B82" s="279" t="s">
        <v>205</v>
      </c>
      <c r="C82" s="249" t="s">
        <v>380</v>
      </c>
      <c r="D82" s="345" t="s">
        <v>297</v>
      </c>
      <c r="E82" s="347">
        <f>'Tesarska dela'!E61+E76</f>
        <v>57</v>
      </c>
      <c r="F82" s="519"/>
      <c r="G82" s="346">
        <f>IF(OSNOVA!$B$43=1,E82*F82,"")</f>
        <v>0</v>
      </c>
    </row>
    <row r="83" spans="1:7">
      <c r="A83" s="344"/>
      <c r="B83" s="279" t="s">
        <v>205</v>
      </c>
      <c r="C83" s="249" t="s">
        <v>378</v>
      </c>
      <c r="D83" s="345" t="s">
        <v>297</v>
      </c>
      <c r="E83" s="347">
        <f>'Tesarska dela'!E62+E77</f>
        <v>56</v>
      </c>
      <c r="F83" s="519"/>
      <c r="G83" s="346">
        <f>IF(OSNOVA!$B$43=1,E83*F83,"")</f>
        <v>0</v>
      </c>
    </row>
    <row r="84" spans="1:7">
      <c r="A84" s="344"/>
      <c r="B84" s="279" t="s">
        <v>205</v>
      </c>
      <c r="C84" s="249" t="s">
        <v>400</v>
      </c>
      <c r="D84" s="345" t="s">
        <v>297</v>
      </c>
      <c r="E84" s="347">
        <f>'Tesarska dela'!E63</f>
        <v>29</v>
      </c>
      <c r="F84" s="519"/>
      <c r="G84" s="346">
        <f>IF(OSNOVA!$B$43=1,E84*F84,"")</f>
        <v>0</v>
      </c>
    </row>
    <row r="85" spans="1:7">
      <c r="A85" s="344"/>
      <c r="B85" s="279" t="s">
        <v>205</v>
      </c>
      <c r="C85" s="249" t="s">
        <v>510</v>
      </c>
      <c r="D85" s="345" t="s">
        <v>297</v>
      </c>
      <c r="E85" s="347">
        <f>'Tesarska dela'!E64</f>
        <v>1</v>
      </c>
      <c r="F85" s="519"/>
      <c r="G85" s="346">
        <f>IF(OSNOVA!$B$43=1,E85*F85,"")</f>
        <v>0</v>
      </c>
    </row>
    <row r="86" spans="1:7">
      <c r="A86" s="344"/>
      <c r="B86" s="279" t="s">
        <v>205</v>
      </c>
      <c r="C86" s="249" t="s">
        <v>511</v>
      </c>
      <c r="D86" s="345" t="s">
        <v>297</v>
      </c>
      <c r="E86" s="347">
        <f>'Tesarska dela'!E65</f>
        <v>3</v>
      </c>
      <c r="F86" s="519"/>
      <c r="G86" s="346">
        <f>IF(OSNOVA!$B$43=1,E86*F86,"")</f>
        <v>0</v>
      </c>
    </row>
    <row r="87" spans="1:7">
      <c r="A87" s="344"/>
      <c r="B87" s="279" t="s">
        <v>205</v>
      </c>
      <c r="C87" s="249" t="s">
        <v>407</v>
      </c>
      <c r="D87" s="345" t="s">
        <v>297</v>
      </c>
      <c r="E87" s="347">
        <f>'Tesarska dela'!E66</f>
        <v>91</v>
      </c>
      <c r="F87" s="519"/>
      <c r="G87" s="346">
        <f>IF(OSNOVA!$B$43=1,E87*F87,"")</f>
        <v>0</v>
      </c>
    </row>
    <row r="88" spans="1:7">
      <c r="A88" s="344"/>
      <c r="B88" s="279" t="s">
        <v>205</v>
      </c>
      <c r="C88" s="249" t="s">
        <v>408</v>
      </c>
      <c r="D88" s="345" t="s">
        <v>297</v>
      </c>
      <c r="E88" s="347">
        <f>'Tesarska dela'!E67</f>
        <v>56</v>
      </c>
      <c r="F88" s="519"/>
      <c r="G88" s="346">
        <f>IF(OSNOVA!$B$43=1,E88*F88,"")</f>
        <v>0</v>
      </c>
    </row>
    <row r="89" spans="1:7">
      <c r="A89" s="344"/>
      <c r="B89" s="279" t="s">
        <v>205</v>
      </c>
      <c r="C89" s="249" t="s">
        <v>409</v>
      </c>
      <c r="D89" s="345" t="s">
        <v>297</v>
      </c>
      <c r="E89" s="347">
        <f>'Tesarska dela'!E68</f>
        <v>19</v>
      </c>
      <c r="F89" s="519"/>
      <c r="G89" s="346">
        <f>IF(OSNOVA!$B$43=1,E89*F89,"")</f>
        <v>0</v>
      </c>
    </row>
    <row r="90" spans="1:7">
      <c r="A90" s="344"/>
      <c r="B90" s="279" t="s">
        <v>205</v>
      </c>
      <c r="C90" s="249" t="s">
        <v>410</v>
      </c>
      <c r="D90" s="345" t="s">
        <v>297</v>
      </c>
      <c r="E90" s="347">
        <f>'Tesarska dela'!E69</f>
        <v>17</v>
      </c>
      <c r="F90" s="519"/>
      <c r="G90" s="346">
        <f>IF(OSNOVA!$B$43=1,E90*F90,"")</f>
        <v>0</v>
      </c>
    </row>
    <row r="91" spans="1:7">
      <c r="A91" s="344"/>
      <c r="B91" s="279" t="s">
        <v>205</v>
      </c>
      <c r="C91" s="249" t="s">
        <v>411</v>
      </c>
      <c r="D91" s="345" t="s">
        <v>297</v>
      </c>
      <c r="E91" s="347">
        <f>'Tesarska dela'!E70</f>
        <v>3</v>
      </c>
      <c r="F91" s="519"/>
      <c r="G91" s="346">
        <f>IF(OSNOVA!$B$43=1,E91*F91,"")</f>
        <v>0</v>
      </c>
    </row>
    <row r="92" spans="1:7">
      <c r="A92" s="344"/>
      <c r="B92" s="279"/>
      <c r="C92" s="249"/>
      <c r="D92" s="345"/>
      <c r="E92" s="347"/>
      <c r="F92" s="519"/>
      <c r="G92" s="346"/>
    </row>
    <row r="93" spans="1:7" ht="36">
      <c r="A93" s="344" t="str">
        <f>$B$32</f>
        <v>V.</v>
      </c>
      <c r="B93" s="343">
        <f>COUNT($A$34:B87)+1</f>
        <v>23</v>
      </c>
      <c r="C93" s="299" t="s">
        <v>810</v>
      </c>
      <c r="D93" s="345" t="s">
        <v>295</v>
      </c>
      <c r="E93" s="347">
        <v>42</v>
      </c>
      <c r="F93" s="519"/>
      <c r="G93" s="346">
        <f>IF(OSNOVA!$B$43=1,E93*F93,"")</f>
        <v>0</v>
      </c>
    </row>
    <row r="94" spans="1:7">
      <c r="A94" s="344"/>
      <c r="B94" s="279"/>
      <c r="C94" s="249"/>
      <c r="D94" s="345"/>
      <c r="E94" s="347"/>
      <c r="F94" s="519"/>
      <c r="G94" s="346"/>
    </row>
    <row r="95" spans="1:7" ht="24">
      <c r="A95" s="344" t="str">
        <f>$B$32</f>
        <v>V.</v>
      </c>
      <c r="B95" s="343">
        <f>COUNT($A$34:B93)+1</f>
        <v>24</v>
      </c>
      <c r="C95" s="348" t="s">
        <v>412</v>
      </c>
      <c r="D95" s="345" t="s">
        <v>129</v>
      </c>
      <c r="E95" s="347">
        <v>100</v>
      </c>
      <c r="F95" s="519"/>
      <c r="G95" s="346">
        <f>IF(OSNOVA!$B$43=1,E95*F95,"")</f>
        <v>0</v>
      </c>
    </row>
    <row r="96" spans="1:7">
      <c r="A96" s="344"/>
      <c r="B96" s="343"/>
      <c r="C96" s="348"/>
      <c r="D96" s="345"/>
      <c r="E96" s="347"/>
      <c r="F96" s="519"/>
      <c r="G96" s="346"/>
    </row>
    <row r="97" spans="1:7" ht="24">
      <c r="A97" s="344" t="str">
        <f>$B$32</f>
        <v>V.</v>
      </c>
      <c r="B97" s="343">
        <f>COUNT($A$34:B96)+1</f>
        <v>25</v>
      </c>
      <c r="C97" s="309" t="s">
        <v>461</v>
      </c>
      <c r="D97" s="341"/>
      <c r="E97" s="347"/>
      <c r="F97" s="519"/>
      <c r="G97" s="346"/>
    </row>
    <row r="98" spans="1:7" ht="25.5" customHeight="1">
      <c r="A98" s="344"/>
      <c r="B98" s="343"/>
      <c r="C98" s="249" t="s">
        <v>516</v>
      </c>
      <c r="D98" s="341"/>
      <c r="E98" s="347"/>
      <c r="F98" s="519"/>
      <c r="G98" s="346"/>
    </row>
    <row r="99" spans="1:7" ht="24">
      <c r="A99" s="344"/>
      <c r="B99" s="343"/>
      <c r="C99" s="249" t="s">
        <v>517</v>
      </c>
      <c r="D99" s="341"/>
      <c r="E99" s="347"/>
      <c r="F99" s="519"/>
      <c r="G99" s="346"/>
    </row>
    <row r="100" spans="1:7" ht="36">
      <c r="A100" s="344"/>
      <c r="B100" s="343"/>
      <c r="C100" s="309" t="s">
        <v>462</v>
      </c>
      <c r="D100" s="345"/>
      <c r="E100" s="347"/>
      <c r="F100" s="519"/>
      <c r="G100" s="346"/>
    </row>
    <row r="101" spans="1:7" ht="24">
      <c r="A101" s="344"/>
      <c r="B101" s="343"/>
      <c r="C101" s="309" t="s">
        <v>463</v>
      </c>
      <c r="D101" s="345"/>
      <c r="E101" s="347"/>
      <c r="F101" s="519"/>
      <c r="G101" s="346"/>
    </row>
    <row r="102" spans="1:7" ht="24">
      <c r="A102" s="344"/>
      <c r="B102" s="343"/>
      <c r="C102" s="309" t="s">
        <v>464</v>
      </c>
      <c r="D102" s="345" t="s">
        <v>129</v>
      </c>
      <c r="E102" s="347">
        <v>200</v>
      </c>
      <c r="F102" s="519"/>
      <c r="G102" s="346">
        <f>IF(OSNOVA!$B$43=1,E102*F102,"")</f>
        <v>0</v>
      </c>
    </row>
    <row r="103" spans="1:7">
      <c r="A103" s="131"/>
      <c r="B103" s="105"/>
      <c r="C103" s="192"/>
      <c r="D103" s="345"/>
      <c r="E103" s="347"/>
      <c r="F103" s="519"/>
      <c r="G103" s="346"/>
    </row>
    <row r="104" spans="1:7" ht="60">
      <c r="A104" s="344" t="str">
        <f>$B$32</f>
        <v>V.</v>
      </c>
      <c r="B104" s="343">
        <f>COUNT($A$34:B103)+1</f>
        <v>26</v>
      </c>
      <c r="C104" s="251" t="s">
        <v>128</v>
      </c>
      <c r="D104" s="345" t="s">
        <v>236</v>
      </c>
      <c r="E104" s="347">
        <f>E60+E62+E64</f>
        <v>3349</v>
      </c>
      <c r="F104" s="519"/>
      <c r="G104" s="346">
        <f>IF(OSNOVA!$B$43=1,E104*F104,"")</f>
        <v>0</v>
      </c>
    </row>
    <row r="105" spans="1:7">
      <c r="A105" s="344"/>
      <c r="B105" s="343"/>
      <c r="C105" s="251"/>
      <c r="D105" s="345"/>
      <c r="E105" s="347"/>
      <c r="F105" s="346"/>
      <c r="G105" s="346"/>
    </row>
    <row r="106" spans="1:7" ht="13.5" thickBot="1">
      <c r="A106" s="133"/>
      <c r="B106" s="130"/>
      <c r="C106" s="242"/>
      <c r="D106" s="214"/>
      <c r="E106" s="126" t="str">
        <f>CONCATENATE(B32," ",C32," - SKUPAJ:")</f>
        <v>V. Zidarska dela - SKUPAJ:</v>
      </c>
      <c r="F106" s="215"/>
      <c r="G106" s="216">
        <f>IF(OSNOVA!$B$43=1,SUM(G33:G105),"")</f>
        <v>0</v>
      </c>
    </row>
    <row r="107" spans="1:7" s="338" customFormat="1" ht="12">
      <c r="A107" s="85"/>
      <c r="B107" s="85"/>
      <c r="C107" s="86"/>
      <c r="D107" s="211"/>
      <c r="E107" s="213"/>
      <c r="F107" s="200"/>
      <c r="G107" s="200"/>
    </row>
  </sheetData>
  <sheetProtection algorithmName="SHA-512" hashValue="w6xcxnIzKBBdEzwuLeBpF/mAPS1OoGrnQrxYxrcvkzCbV5yozS4NIrwul4lzdm+eCoMH/aKsXLsv8e54A1zZ6w==" saltValue="m9xgKhO5npggjMBYwnCpvg==" spinCount="100000" sheet="1" objects="1" scenarios="1"/>
  <mergeCells count="22">
    <mergeCell ref="C21:G21"/>
    <mergeCell ref="C27:G27"/>
    <mergeCell ref="C23:G23"/>
    <mergeCell ref="C24:G24"/>
    <mergeCell ref="C25:G25"/>
    <mergeCell ref="C26:G26"/>
    <mergeCell ref="C22:G22"/>
    <mergeCell ref="C20:G20"/>
    <mergeCell ref="H6:H7"/>
    <mergeCell ref="C7:G7"/>
    <mergeCell ref="C8:G8"/>
    <mergeCell ref="C9:G9"/>
    <mergeCell ref="C10:G10"/>
    <mergeCell ref="C11:G11"/>
    <mergeCell ref="C12:G12"/>
    <mergeCell ref="C13:G13"/>
    <mergeCell ref="C14:G14"/>
    <mergeCell ref="C15:G15"/>
    <mergeCell ref="C16:G16"/>
    <mergeCell ref="C17:G17"/>
    <mergeCell ref="C18:G18"/>
    <mergeCell ref="C19:G19"/>
  </mergeCells>
  <phoneticPr fontId="0" type="noConversion"/>
  <pageMargins left="0.98425196850393704" right="0.39370078740157483" top="0.98425196850393704" bottom="0.74803149606299213" header="0" footer="0.39370078740157483"/>
  <pageSetup paperSize="9" firstPageNumber="0" orientation="portrait" horizontalDpi="300" verticalDpi="300" r:id="rId1"/>
  <headerFooter alignWithMargins="0">
    <oddHeader xml:space="preserve">&amp;L
</oddHeader>
    <oddFooter>&amp;C&amp;6 &amp; List: &amp;A&amp;L&amp;9&amp;R&amp;R &amp; &amp;9 &amp; List: &amp;A_x000D_&amp;R &amp; &amp;9 &amp; Stran: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23</vt:i4>
      </vt:variant>
      <vt:variant>
        <vt:lpstr>Imenovani obsegi</vt:lpstr>
      </vt:variant>
      <vt:variant>
        <vt:i4>48</vt:i4>
      </vt:variant>
    </vt:vector>
  </HeadingPairs>
  <TitlesOfParts>
    <vt:vector size="71" baseType="lpstr">
      <vt:lpstr>OSNOVA</vt:lpstr>
      <vt:lpstr>REKAPITULACIJA VSEH DEL</vt:lpstr>
      <vt:lpstr>REKAPITULACIJA GR. DELA</vt:lpstr>
      <vt:lpstr>UVOD V PREDRAČUN</vt:lpstr>
      <vt:lpstr>Pripravljalna dela</vt:lpstr>
      <vt:lpstr>Zemeljska dela</vt:lpstr>
      <vt:lpstr>Betonska dela</vt:lpstr>
      <vt:lpstr>Tesarska dela</vt:lpstr>
      <vt:lpstr>Zidarska dela</vt:lpstr>
      <vt:lpstr>Odvodnjavanje</vt:lpstr>
      <vt:lpstr>REKAPITULACIJA OBRT. DELA</vt:lpstr>
      <vt:lpstr>Krovskokleparska dela</vt:lpstr>
      <vt:lpstr>Ključavničarska dela</vt:lpstr>
      <vt:lpstr>Lesena konstrukcija</vt:lpstr>
      <vt:lpstr>Suhomontažna dela</vt:lpstr>
      <vt:lpstr>Stavbno pohištvo</vt:lpstr>
      <vt:lpstr>Fasaderska dela</vt:lpstr>
      <vt:lpstr>Keramičarska dela</vt:lpstr>
      <vt:lpstr>Kamnoseška dela</vt:lpstr>
      <vt:lpstr>Obloge tal</vt:lpstr>
      <vt:lpstr>Slikopleskarska dela</vt:lpstr>
      <vt:lpstr>Ostalo</vt:lpstr>
      <vt:lpstr>HPR_SD_stara verzija</vt:lpstr>
      <vt:lpstr>DDV</vt:lpstr>
      <vt:lpstr>DEL</vt:lpstr>
      <vt:lpstr>DF</vt:lpstr>
      <vt:lpstr>DobMont</vt:lpstr>
      <vt:lpstr>FRD</vt:lpstr>
      <vt:lpstr>OBJEKT</vt:lpstr>
      <vt:lpstr>OZN</vt:lpstr>
      <vt:lpstr>'Betonska dela'!Področje_tiskanja</vt:lpstr>
      <vt:lpstr>'Fasaderska dela'!Področje_tiskanja</vt:lpstr>
      <vt:lpstr>'Kamnoseška dela'!Področje_tiskanja</vt:lpstr>
      <vt:lpstr>'Keramičarska dela'!Področje_tiskanja</vt:lpstr>
      <vt:lpstr>'Ključavničarska dela'!Področje_tiskanja</vt:lpstr>
      <vt:lpstr>'Krovskokleparska dela'!Področje_tiskanja</vt:lpstr>
      <vt:lpstr>'Lesena konstrukcija'!Področje_tiskanja</vt:lpstr>
      <vt:lpstr>'Obloge tal'!Področje_tiskanja</vt:lpstr>
      <vt:lpstr>Odvodnjavanje!Področje_tiskanja</vt:lpstr>
      <vt:lpstr>OSNOVA!Področje_tiskanja</vt:lpstr>
      <vt:lpstr>Ostalo!Področje_tiskanja</vt:lpstr>
      <vt:lpstr>'Pripravljalna dela'!Področje_tiskanja</vt:lpstr>
      <vt:lpstr>'REKAPITULACIJA GR. DELA'!Področje_tiskanja</vt:lpstr>
      <vt:lpstr>'REKAPITULACIJA OBRT. DELA'!Področje_tiskanja</vt:lpstr>
      <vt:lpstr>'REKAPITULACIJA VSEH DEL'!Področje_tiskanja</vt:lpstr>
      <vt:lpstr>'Slikopleskarska dela'!Področje_tiskanja</vt:lpstr>
      <vt:lpstr>'Stavbno pohištvo'!Področje_tiskanja</vt:lpstr>
      <vt:lpstr>'Suhomontažna dela'!Področje_tiskanja</vt:lpstr>
      <vt:lpstr>'Tesarska dela'!Področje_tiskanja</vt:lpstr>
      <vt:lpstr>'UVOD V PREDRAČUN'!Področje_tiskanja</vt:lpstr>
      <vt:lpstr>'Zemeljska dela'!Področje_tiskanja</vt:lpstr>
      <vt:lpstr>'Zidarska dela'!Področje_tiskanja</vt:lpstr>
      <vt:lpstr>'Betonska dela'!Tiskanje_naslovov</vt:lpstr>
      <vt:lpstr>'Fasaderska dela'!Tiskanje_naslovov</vt:lpstr>
      <vt:lpstr>'HPR_SD_stara verzija'!Tiskanje_naslovov</vt:lpstr>
      <vt:lpstr>'Kamnoseška dela'!Tiskanje_naslovov</vt:lpstr>
      <vt:lpstr>'Keramičarska dela'!Tiskanje_naslovov</vt:lpstr>
      <vt:lpstr>'Ključavničarska dela'!Tiskanje_naslovov</vt:lpstr>
      <vt:lpstr>'Krovskokleparska dela'!Tiskanje_naslovov</vt:lpstr>
      <vt:lpstr>'Lesena konstrukcija'!Tiskanje_naslovov</vt:lpstr>
      <vt:lpstr>'Obloge tal'!Tiskanje_naslovov</vt:lpstr>
      <vt:lpstr>Odvodnjavanje!Tiskanje_naslovov</vt:lpstr>
      <vt:lpstr>Ostalo!Tiskanje_naslovov</vt:lpstr>
      <vt:lpstr>'Pripravljalna dela'!Tiskanje_naslovov</vt:lpstr>
      <vt:lpstr>'Slikopleskarska dela'!Tiskanje_naslovov</vt:lpstr>
      <vt:lpstr>'Stavbno pohištvo'!Tiskanje_naslovov</vt:lpstr>
      <vt:lpstr>'Suhomontažna dela'!Tiskanje_naslovov</vt:lpstr>
      <vt:lpstr>'Tesarska dela'!Tiskanje_naslovov</vt:lpstr>
      <vt:lpstr>'UVOD V PREDRAČUN'!Tiskanje_naslovov</vt:lpstr>
      <vt:lpstr>'Zemeljska dela'!Tiskanje_naslovov</vt:lpstr>
      <vt:lpstr>'Zidarska dela'!Tiskanje_naslovov</vt:lpstr>
    </vt:vector>
  </TitlesOfParts>
  <Company>Projekt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Matjaž Makarovič</dc:creator>
  <cp:lastModifiedBy>rokk</cp:lastModifiedBy>
  <cp:lastPrinted>2022-02-18T07:56:35Z</cp:lastPrinted>
  <dcterms:created xsi:type="dcterms:W3CDTF">2007-03-07T06:54:00Z</dcterms:created>
  <dcterms:modified xsi:type="dcterms:W3CDTF">2022-11-16T13:41:31Z</dcterms:modified>
</cp:coreProperties>
</file>